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D:\rikujou\2025\0823u-16\"/>
    </mc:Choice>
  </mc:AlternateContent>
  <xr:revisionPtr revIDLastSave="0" documentId="8_{44DB1366-115D-4C26-AB33-4A52244E6C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所属一覧" sheetId="9" r:id="rId1"/>
    <sheet name="所属データ" sheetId="4" r:id="rId2"/>
    <sheet name="男子" sheetId="1" r:id="rId3"/>
    <sheet name="女子" sheetId="8" r:id="rId4"/>
  </sheets>
  <definedNames>
    <definedName name="_xlnm.Criteria" localSheetId="1">所属データ!#REF!</definedName>
    <definedName name="_xlnm.Extract" localSheetId="1">所属データ!#REF!</definedName>
    <definedName name="_xlnm.Print_Area" localSheetId="3">女子!$A$1:$K$46</definedName>
    <definedName name="_xlnm.Print_Area" localSheetId="2">男子!$A$1:$K$46</definedName>
    <definedName name="学校データ">所属一覧!$A$2:$G$202</definedName>
    <definedName name="女種目">女子!$B$49:$E$56</definedName>
    <definedName name="男エントリー種目">男子!$F$6:$F$45,男子!#REF!,男子!#REF!</definedName>
    <definedName name="男種目" localSheetId="3">男子!$B$49:$B$64</definedName>
    <definedName name="男種目">男子!$B$49:$B$64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8" l="1"/>
  <c r="F2" i="1" l="1"/>
  <c r="C49" i="1"/>
  <c r="C7" i="4"/>
  <c r="C6" i="4"/>
  <c r="C5" i="4"/>
  <c r="C4" i="4"/>
  <c r="C2" i="1" s="1"/>
  <c r="C2" i="8" l="1"/>
  <c r="F17" i="4"/>
  <c r="E17" i="4"/>
  <c r="C50" i="8" l="1"/>
  <c r="C51" i="8"/>
  <c r="C52" i="8"/>
  <c r="C53" i="8"/>
  <c r="C54" i="8"/>
  <c r="C55" i="8"/>
  <c r="C56" i="8"/>
  <c r="C57" i="8"/>
  <c r="C59" i="8"/>
  <c r="C60" i="8"/>
  <c r="C61" i="8"/>
  <c r="C62" i="8"/>
  <c r="C63" i="8"/>
  <c r="C49" i="8"/>
  <c r="C50" i="1" l="1"/>
  <c r="C51" i="1"/>
  <c r="C52" i="1"/>
  <c r="C53" i="1"/>
  <c r="C54" i="1"/>
  <c r="C55" i="1"/>
  <c r="C56" i="1"/>
  <c r="C57" i="1"/>
  <c r="C58" i="1"/>
  <c r="C59" i="1"/>
  <c r="C61" i="1"/>
  <c r="C62" i="1"/>
  <c r="C63" i="1"/>
  <c r="C64" i="1"/>
  <c r="C65" i="1"/>
  <c r="C66" i="1"/>
  <c r="B20" i="4" l="1"/>
  <c r="F16" i="4"/>
  <c r="A20" i="4"/>
  <c r="C20" i="4"/>
  <c r="D20" i="4"/>
  <c r="J1" i="1"/>
  <c r="K1" i="1"/>
  <c r="F3" i="1"/>
  <c r="L5" i="1"/>
  <c r="M6" i="1"/>
  <c r="O6" i="1" s="1"/>
  <c r="N6" i="1"/>
  <c r="Q6" i="1"/>
  <c r="U6" i="1" s="1"/>
  <c r="R6" i="1"/>
  <c r="S6" i="1"/>
  <c r="W6" i="1" s="1"/>
  <c r="Y6" i="1"/>
  <c r="Z6" i="1"/>
  <c r="L7" i="1"/>
  <c r="M7" i="1"/>
  <c r="O7" i="1" s="1"/>
  <c r="N7" i="1"/>
  <c r="Q7" i="1"/>
  <c r="U7" i="1" s="1"/>
  <c r="R7" i="1"/>
  <c r="V7" i="1" s="1"/>
  <c r="S7" i="1"/>
  <c r="Y7" i="1"/>
  <c r="Z7" i="1"/>
  <c r="AA7" i="1"/>
  <c r="AB7" i="1"/>
  <c r="AE7" i="1"/>
  <c r="L8" i="1"/>
  <c r="M8" i="1"/>
  <c r="O8" i="1" s="1"/>
  <c r="N8" i="1"/>
  <c r="Q8" i="1"/>
  <c r="U8" i="1" s="1"/>
  <c r="R8" i="1"/>
  <c r="S8" i="1"/>
  <c r="W8" i="1" s="1"/>
  <c r="Y8" i="1"/>
  <c r="Z8" i="1"/>
  <c r="AA8" i="1"/>
  <c r="AB8" i="1"/>
  <c r="AE8" i="1"/>
  <c r="L9" i="1"/>
  <c r="M9" i="1"/>
  <c r="O9" i="1" s="1"/>
  <c r="N9" i="1"/>
  <c r="Q9" i="1"/>
  <c r="U9" i="1" s="1"/>
  <c r="R9" i="1"/>
  <c r="V9" i="1" s="1"/>
  <c r="S9" i="1"/>
  <c r="Y9" i="1"/>
  <c r="Z9" i="1"/>
  <c r="L10" i="1"/>
  <c r="M10" i="1"/>
  <c r="O10" i="1" s="1"/>
  <c r="N10" i="1"/>
  <c r="Q10" i="1"/>
  <c r="U10" i="1" s="1"/>
  <c r="R10" i="1"/>
  <c r="V10" i="1" s="1"/>
  <c r="S10" i="1"/>
  <c r="Y10" i="1"/>
  <c r="Z10" i="1"/>
  <c r="L11" i="1"/>
  <c r="M11" i="1"/>
  <c r="O11" i="1" s="1"/>
  <c r="N11" i="1"/>
  <c r="R11" i="1"/>
  <c r="S11" i="1"/>
  <c r="Y11" i="1"/>
  <c r="Z11" i="1"/>
  <c r="L12" i="1"/>
  <c r="M12" i="1"/>
  <c r="O12" i="1" s="1"/>
  <c r="N12" i="1"/>
  <c r="R12" i="1"/>
  <c r="V12" i="1" s="1"/>
  <c r="S12" i="1"/>
  <c r="Q12" i="1" s="1"/>
  <c r="U12" i="1" s="1"/>
  <c r="Y12" i="1"/>
  <c r="Z12" i="1"/>
  <c r="L13" i="1"/>
  <c r="M13" i="1"/>
  <c r="O13" i="1" s="1"/>
  <c r="N13" i="1"/>
  <c r="P13" i="1"/>
  <c r="T13" i="1" s="1"/>
  <c r="R13" i="1"/>
  <c r="S13" i="1"/>
  <c r="W13" i="1" s="1"/>
  <c r="Y13" i="1"/>
  <c r="Z13" i="1"/>
  <c r="L14" i="1"/>
  <c r="M14" i="1"/>
  <c r="O14" i="1" s="1"/>
  <c r="N14" i="1"/>
  <c r="R14" i="1"/>
  <c r="V14" i="1" s="1"/>
  <c r="S14" i="1"/>
  <c r="Y14" i="1"/>
  <c r="Z14" i="1"/>
  <c r="L15" i="1"/>
  <c r="M15" i="1"/>
  <c r="O15" i="1" s="1"/>
  <c r="N15" i="1"/>
  <c r="R15" i="1"/>
  <c r="S15" i="1"/>
  <c r="W15" i="1" s="1"/>
  <c r="Y15" i="1"/>
  <c r="Z15" i="1"/>
  <c r="L16" i="1"/>
  <c r="M16" i="1"/>
  <c r="O16" i="1" s="1"/>
  <c r="N16" i="1"/>
  <c r="Q16" i="1"/>
  <c r="U16" i="1" s="1"/>
  <c r="R16" i="1"/>
  <c r="V16" i="1" s="1"/>
  <c r="S16" i="1"/>
  <c r="Y16" i="1"/>
  <c r="Z16" i="1"/>
  <c r="L17" i="1"/>
  <c r="M17" i="1"/>
  <c r="O17" i="1" s="1"/>
  <c r="N17" i="1"/>
  <c r="Q17" i="1"/>
  <c r="U17" i="1" s="1"/>
  <c r="R17" i="1"/>
  <c r="S17" i="1"/>
  <c r="W17" i="1" s="1"/>
  <c r="Y17" i="1"/>
  <c r="Z17" i="1"/>
  <c r="L18" i="1"/>
  <c r="M18" i="1"/>
  <c r="O18" i="1" s="1"/>
  <c r="N18" i="1"/>
  <c r="P18" i="1"/>
  <c r="T18" i="1" s="1"/>
  <c r="Q18" i="1"/>
  <c r="U18" i="1" s="1"/>
  <c r="R18" i="1"/>
  <c r="V18" i="1" s="1"/>
  <c r="S18" i="1"/>
  <c r="W18" i="1" s="1"/>
  <c r="Y18" i="1"/>
  <c r="Z18" i="1"/>
  <c r="L19" i="1"/>
  <c r="M19" i="1"/>
  <c r="O19" i="1" s="1"/>
  <c r="N19" i="1"/>
  <c r="Q19" i="1"/>
  <c r="U19" i="1" s="1"/>
  <c r="R19" i="1"/>
  <c r="S19" i="1"/>
  <c r="W19" i="1" s="1"/>
  <c r="Y19" i="1"/>
  <c r="Z19" i="1"/>
  <c r="L20" i="1"/>
  <c r="M20" i="1"/>
  <c r="O20" i="1" s="1"/>
  <c r="N20" i="1"/>
  <c r="Q20" i="1"/>
  <c r="U20" i="1" s="1"/>
  <c r="R20" i="1"/>
  <c r="V20" i="1" s="1"/>
  <c r="S20" i="1"/>
  <c r="Y20" i="1"/>
  <c r="Z20" i="1"/>
  <c r="L21" i="1"/>
  <c r="M21" i="1"/>
  <c r="O21" i="1" s="1"/>
  <c r="N21" i="1"/>
  <c r="Q21" i="1"/>
  <c r="U21" i="1" s="1"/>
  <c r="R21" i="1"/>
  <c r="S21" i="1"/>
  <c r="W21" i="1" s="1"/>
  <c r="Y21" i="1"/>
  <c r="Z21" i="1"/>
  <c r="L22" i="1"/>
  <c r="M22" i="1"/>
  <c r="O22" i="1" s="1"/>
  <c r="N22" i="1"/>
  <c r="Q22" i="1"/>
  <c r="U22" i="1" s="1"/>
  <c r="R22" i="1"/>
  <c r="V22" i="1" s="1"/>
  <c r="S22" i="1"/>
  <c r="Y22" i="1"/>
  <c r="Z22" i="1"/>
  <c r="L23" i="1"/>
  <c r="M23" i="1"/>
  <c r="O23" i="1" s="1"/>
  <c r="N23" i="1"/>
  <c r="Q23" i="1"/>
  <c r="U23" i="1" s="1"/>
  <c r="R23" i="1"/>
  <c r="S23" i="1"/>
  <c r="W23" i="1" s="1"/>
  <c r="Y23" i="1"/>
  <c r="Z23" i="1"/>
  <c r="L24" i="1"/>
  <c r="M24" i="1"/>
  <c r="O24" i="1" s="1"/>
  <c r="N24" i="1"/>
  <c r="Q24" i="1"/>
  <c r="U24" i="1" s="1"/>
  <c r="R24" i="1"/>
  <c r="V24" i="1" s="1"/>
  <c r="S24" i="1"/>
  <c r="Y24" i="1"/>
  <c r="Z24" i="1"/>
  <c r="L25" i="1"/>
  <c r="M25" i="1"/>
  <c r="O25" i="1" s="1"/>
  <c r="N25" i="1"/>
  <c r="Q25" i="1"/>
  <c r="U25" i="1" s="1"/>
  <c r="R25" i="1"/>
  <c r="S25" i="1"/>
  <c r="W25" i="1" s="1"/>
  <c r="Y25" i="1"/>
  <c r="Z25" i="1"/>
  <c r="L26" i="1"/>
  <c r="M26" i="1"/>
  <c r="O26" i="1" s="1"/>
  <c r="N26" i="1"/>
  <c r="Q26" i="1"/>
  <c r="U26" i="1" s="1"/>
  <c r="R26" i="1"/>
  <c r="V26" i="1" s="1"/>
  <c r="S26" i="1"/>
  <c r="Y26" i="1"/>
  <c r="Z26" i="1"/>
  <c r="L27" i="1"/>
  <c r="M27" i="1"/>
  <c r="O27" i="1" s="1"/>
  <c r="N27" i="1"/>
  <c r="P27" i="1"/>
  <c r="T27" i="1" s="1"/>
  <c r="Q27" i="1"/>
  <c r="U27" i="1" s="1"/>
  <c r="R27" i="1"/>
  <c r="V27" i="1" s="1"/>
  <c r="S27" i="1"/>
  <c r="W27" i="1" s="1"/>
  <c r="Y27" i="1"/>
  <c r="Z27" i="1"/>
  <c r="L28" i="1"/>
  <c r="M28" i="1"/>
  <c r="O28" i="1" s="1"/>
  <c r="N28" i="1"/>
  <c r="P28" i="1"/>
  <c r="T28" i="1" s="1"/>
  <c r="Q28" i="1"/>
  <c r="U28" i="1" s="1"/>
  <c r="R28" i="1"/>
  <c r="V28" i="1" s="1"/>
  <c r="S28" i="1"/>
  <c r="W28" i="1" s="1"/>
  <c r="Y28" i="1"/>
  <c r="Z28" i="1"/>
  <c r="L29" i="1"/>
  <c r="M29" i="1"/>
  <c r="O29" i="1" s="1"/>
  <c r="N29" i="1"/>
  <c r="P29" i="1"/>
  <c r="T29" i="1" s="1"/>
  <c r="Q29" i="1"/>
  <c r="U29" i="1" s="1"/>
  <c r="R29" i="1"/>
  <c r="V29" i="1" s="1"/>
  <c r="S29" i="1"/>
  <c r="W29" i="1" s="1"/>
  <c r="Y29" i="1"/>
  <c r="Z29" i="1"/>
  <c r="L30" i="1"/>
  <c r="M30" i="1"/>
  <c r="O30" i="1" s="1"/>
  <c r="N30" i="1"/>
  <c r="P30" i="1"/>
  <c r="T30" i="1" s="1"/>
  <c r="Q30" i="1"/>
  <c r="U30" i="1" s="1"/>
  <c r="R30" i="1"/>
  <c r="V30" i="1" s="1"/>
  <c r="S30" i="1"/>
  <c r="W30" i="1" s="1"/>
  <c r="Y30" i="1"/>
  <c r="Z30" i="1"/>
  <c r="L31" i="1"/>
  <c r="M31" i="1"/>
  <c r="O31" i="1" s="1"/>
  <c r="N31" i="1"/>
  <c r="P31" i="1"/>
  <c r="T31" i="1" s="1"/>
  <c r="Q31" i="1"/>
  <c r="U31" i="1" s="1"/>
  <c r="R31" i="1"/>
  <c r="V31" i="1" s="1"/>
  <c r="S31" i="1"/>
  <c r="W31" i="1" s="1"/>
  <c r="Y31" i="1"/>
  <c r="Z31" i="1"/>
  <c r="L32" i="1"/>
  <c r="M32" i="1"/>
  <c r="O32" i="1" s="1"/>
  <c r="N32" i="1"/>
  <c r="P32" i="1"/>
  <c r="T32" i="1" s="1"/>
  <c r="Q32" i="1"/>
  <c r="U32" i="1" s="1"/>
  <c r="R32" i="1"/>
  <c r="V32" i="1" s="1"/>
  <c r="S32" i="1"/>
  <c r="W32" i="1" s="1"/>
  <c r="Y32" i="1"/>
  <c r="Z32" i="1"/>
  <c r="L33" i="1"/>
  <c r="M33" i="1"/>
  <c r="O33" i="1" s="1"/>
  <c r="N33" i="1"/>
  <c r="P33" i="1"/>
  <c r="T33" i="1" s="1"/>
  <c r="Q33" i="1"/>
  <c r="U33" i="1" s="1"/>
  <c r="R33" i="1"/>
  <c r="V33" i="1" s="1"/>
  <c r="S33" i="1"/>
  <c r="W33" i="1" s="1"/>
  <c r="Y33" i="1"/>
  <c r="Z33" i="1"/>
  <c r="L34" i="1"/>
  <c r="M34" i="1"/>
  <c r="O34" i="1" s="1"/>
  <c r="N34" i="1"/>
  <c r="P34" i="1"/>
  <c r="T34" i="1" s="1"/>
  <c r="Q34" i="1"/>
  <c r="U34" i="1" s="1"/>
  <c r="R34" i="1"/>
  <c r="V34" i="1" s="1"/>
  <c r="S34" i="1"/>
  <c r="W34" i="1" s="1"/>
  <c r="Y34" i="1"/>
  <c r="Z34" i="1"/>
  <c r="L35" i="1"/>
  <c r="M35" i="1"/>
  <c r="O35" i="1" s="1"/>
  <c r="N35" i="1"/>
  <c r="P35" i="1"/>
  <c r="T35" i="1" s="1"/>
  <c r="Q35" i="1"/>
  <c r="U35" i="1" s="1"/>
  <c r="R35" i="1"/>
  <c r="V35" i="1" s="1"/>
  <c r="S35" i="1"/>
  <c r="W35" i="1" s="1"/>
  <c r="Y35" i="1"/>
  <c r="Z35" i="1"/>
  <c r="L36" i="1"/>
  <c r="M36" i="1"/>
  <c r="O36" i="1" s="1"/>
  <c r="N36" i="1"/>
  <c r="P36" i="1"/>
  <c r="T36" i="1" s="1"/>
  <c r="Q36" i="1"/>
  <c r="U36" i="1" s="1"/>
  <c r="R36" i="1"/>
  <c r="V36" i="1" s="1"/>
  <c r="S36" i="1"/>
  <c r="W36" i="1" s="1"/>
  <c r="Y36" i="1"/>
  <c r="Z36" i="1"/>
  <c r="L37" i="1"/>
  <c r="M37" i="1"/>
  <c r="O37" i="1" s="1"/>
  <c r="N37" i="1"/>
  <c r="P37" i="1"/>
  <c r="T37" i="1" s="1"/>
  <c r="Q37" i="1"/>
  <c r="U37" i="1" s="1"/>
  <c r="R37" i="1"/>
  <c r="V37" i="1" s="1"/>
  <c r="S37" i="1"/>
  <c r="W37" i="1" s="1"/>
  <c r="Y37" i="1"/>
  <c r="Z37" i="1"/>
  <c r="L38" i="1"/>
  <c r="M38" i="1"/>
  <c r="O38" i="1" s="1"/>
  <c r="N38" i="1"/>
  <c r="P38" i="1"/>
  <c r="T38" i="1" s="1"/>
  <c r="Q38" i="1"/>
  <c r="U38" i="1" s="1"/>
  <c r="R38" i="1"/>
  <c r="V38" i="1" s="1"/>
  <c r="S38" i="1"/>
  <c r="W38" i="1" s="1"/>
  <c r="Y38" i="1"/>
  <c r="Z38" i="1"/>
  <c r="L39" i="1"/>
  <c r="M39" i="1"/>
  <c r="O39" i="1" s="1"/>
  <c r="N39" i="1"/>
  <c r="P39" i="1"/>
  <c r="T39" i="1" s="1"/>
  <c r="Q39" i="1"/>
  <c r="U39" i="1" s="1"/>
  <c r="R39" i="1"/>
  <c r="V39" i="1" s="1"/>
  <c r="S39" i="1"/>
  <c r="W39" i="1" s="1"/>
  <c r="Y39" i="1"/>
  <c r="Z39" i="1"/>
  <c r="L40" i="1"/>
  <c r="M40" i="1"/>
  <c r="O40" i="1" s="1"/>
  <c r="N40" i="1"/>
  <c r="P40" i="1"/>
  <c r="T40" i="1" s="1"/>
  <c r="Q40" i="1"/>
  <c r="U40" i="1" s="1"/>
  <c r="R40" i="1"/>
  <c r="V40" i="1" s="1"/>
  <c r="S40" i="1"/>
  <c r="W40" i="1" s="1"/>
  <c r="Y40" i="1"/>
  <c r="Z40" i="1"/>
  <c r="L41" i="1"/>
  <c r="M41" i="1"/>
  <c r="O41" i="1" s="1"/>
  <c r="N41" i="1"/>
  <c r="P41" i="1"/>
  <c r="T41" i="1" s="1"/>
  <c r="Q41" i="1"/>
  <c r="U41" i="1" s="1"/>
  <c r="R41" i="1"/>
  <c r="V41" i="1" s="1"/>
  <c r="S41" i="1"/>
  <c r="W41" i="1" s="1"/>
  <c r="Y41" i="1"/>
  <c r="Z41" i="1"/>
  <c r="L42" i="1"/>
  <c r="M42" i="1"/>
  <c r="O42" i="1" s="1"/>
  <c r="N42" i="1"/>
  <c r="P42" i="1"/>
  <c r="T42" i="1" s="1"/>
  <c r="Q42" i="1"/>
  <c r="U42" i="1" s="1"/>
  <c r="R42" i="1"/>
  <c r="V42" i="1" s="1"/>
  <c r="S42" i="1"/>
  <c r="W42" i="1" s="1"/>
  <c r="Y42" i="1"/>
  <c r="Z42" i="1"/>
  <c r="L43" i="1"/>
  <c r="M43" i="1"/>
  <c r="O43" i="1" s="1"/>
  <c r="N43" i="1"/>
  <c r="P43" i="1"/>
  <c r="T43" i="1" s="1"/>
  <c r="Q43" i="1"/>
  <c r="U43" i="1" s="1"/>
  <c r="R43" i="1"/>
  <c r="V43" i="1" s="1"/>
  <c r="S43" i="1"/>
  <c r="W43" i="1" s="1"/>
  <c r="Y43" i="1"/>
  <c r="Z43" i="1"/>
  <c r="L44" i="1"/>
  <c r="M44" i="1"/>
  <c r="O44" i="1" s="1"/>
  <c r="N44" i="1"/>
  <c r="P44" i="1"/>
  <c r="T44" i="1" s="1"/>
  <c r="Q44" i="1"/>
  <c r="U44" i="1" s="1"/>
  <c r="R44" i="1"/>
  <c r="V44" i="1" s="1"/>
  <c r="S44" i="1"/>
  <c r="W44" i="1" s="1"/>
  <c r="Y44" i="1"/>
  <c r="Z44" i="1"/>
  <c r="L45" i="1"/>
  <c r="M45" i="1"/>
  <c r="O45" i="1" s="1"/>
  <c r="N45" i="1"/>
  <c r="P45" i="1"/>
  <c r="T45" i="1" s="1"/>
  <c r="Q45" i="1"/>
  <c r="U45" i="1" s="1"/>
  <c r="R45" i="1"/>
  <c r="V45" i="1" s="1"/>
  <c r="S45" i="1"/>
  <c r="W45" i="1" s="1"/>
  <c r="Y45" i="1"/>
  <c r="Z45" i="1"/>
  <c r="J1" i="8"/>
  <c r="K1" i="8"/>
  <c r="F3" i="8"/>
  <c r="L5" i="8"/>
  <c r="L6" i="8"/>
  <c r="M6" i="8"/>
  <c r="O6" i="8" s="1"/>
  <c r="N6" i="8"/>
  <c r="Q6" i="8"/>
  <c r="U6" i="8" s="1"/>
  <c r="R6" i="8"/>
  <c r="V6" i="8" s="1"/>
  <c r="S6" i="8"/>
  <c r="Y6" i="8"/>
  <c r="Z6" i="8"/>
  <c r="L7" i="8"/>
  <c r="M7" i="8"/>
  <c r="O7" i="8" s="1"/>
  <c r="N7" i="8"/>
  <c r="Q7" i="8"/>
  <c r="U7" i="8" s="1"/>
  <c r="R7" i="8"/>
  <c r="V7" i="8" s="1"/>
  <c r="S7" i="8"/>
  <c r="W7" i="8" s="1"/>
  <c r="Y7" i="8"/>
  <c r="Z7" i="8"/>
  <c r="AA7" i="8"/>
  <c r="AB7" i="8"/>
  <c r="AE7" i="8"/>
  <c r="L8" i="8"/>
  <c r="M8" i="8"/>
  <c r="O8" i="8" s="1"/>
  <c r="N8" i="8"/>
  <c r="R8" i="8"/>
  <c r="V8" i="8" s="1"/>
  <c r="S8" i="8"/>
  <c r="W8" i="8" s="1"/>
  <c r="Y8" i="8"/>
  <c r="Z8" i="8"/>
  <c r="AA8" i="8"/>
  <c r="AB8" i="8"/>
  <c r="AE8" i="8"/>
  <c r="L9" i="8"/>
  <c r="M9" i="8"/>
  <c r="O9" i="8" s="1"/>
  <c r="N9" i="8"/>
  <c r="R9" i="8"/>
  <c r="V9" i="8" s="1"/>
  <c r="S9" i="8"/>
  <c r="W9" i="8" s="1"/>
  <c r="Y9" i="8"/>
  <c r="Z9" i="8"/>
  <c r="L10" i="8"/>
  <c r="M10" i="8"/>
  <c r="O10" i="8" s="1"/>
  <c r="N10" i="8"/>
  <c r="R10" i="8"/>
  <c r="V10" i="8" s="1"/>
  <c r="S10" i="8"/>
  <c r="Y10" i="8"/>
  <c r="Z10" i="8"/>
  <c r="L11" i="8"/>
  <c r="M11" i="8"/>
  <c r="O11" i="8" s="1"/>
  <c r="N11" i="8"/>
  <c r="R11" i="8"/>
  <c r="V11" i="8" s="1"/>
  <c r="S11" i="8"/>
  <c r="W11" i="8" s="1"/>
  <c r="Y11" i="8"/>
  <c r="Z11" i="8"/>
  <c r="L12" i="8"/>
  <c r="M12" i="8"/>
  <c r="O12" i="8" s="1"/>
  <c r="N12" i="8"/>
  <c r="Q12" i="8"/>
  <c r="U12" i="8" s="1"/>
  <c r="R12" i="8"/>
  <c r="V12" i="8" s="1"/>
  <c r="S12" i="8"/>
  <c r="W12" i="8" s="1"/>
  <c r="Y12" i="8"/>
  <c r="Z12" i="8"/>
  <c r="L13" i="8"/>
  <c r="M13" i="8"/>
  <c r="O13" i="8" s="1"/>
  <c r="N13" i="8"/>
  <c r="Q13" i="8"/>
  <c r="U13" i="8" s="1"/>
  <c r="R13" i="8"/>
  <c r="S13" i="8"/>
  <c r="W13" i="8" s="1"/>
  <c r="Y13" i="8"/>
  <c r="Z13" i="8"/>
  <c r="L14" i="8"/>
  <c r="M14" i="8"/>
  <c r="O14" i="8" s="1"/>
  <c r="N14" i="8"/>
  <c r="Q14" i="8"/>
  <c r="U14" i="8" s="1"/>
  <c r="R14" i="8"/>
  <c r="V14" i="8" s="1"/>
  <c r="S14" i="8"/>
  <c r="W14" i="8" s="1"/>
  <c r="Y14" i="8"/>
  <c r="Z14" i="8"/>
  <c r="L15" i="8"/>
  <c r="M15" i="8"/>
  <c r="O15" i="8" s="1"/>
  <c r="N15" i="8"/>
  <c r="R15" i="8"/>
  <c r="P15" i="8" s="1"/>
  <c r="T15" i="8" s="1"/>
  <c r="S15" i="8"/>
  <c r="W15" i="8" s="1"/>
  <c r="Y15" i="8"/>
  <c r="Z15" i="8"/>
  <c r="L16" i="8"/>
  <c r="M16" i="8"/>
  <c r="O16" i="8" s="1"/>
  <c r="N16" i="8"/>
  <c r="Q16" i="8"/>
  <c r="U16" i="8" s="1"/>
  <c r="R16" i="8"/>
  <c r="V16" i="8" s="1"/>
  <c r="S16" i="8"/>
  <c r="W16" i="8" s="1"/>
  <c r="Y16" i="8"/>
  <c r="Z16" i="8"/>
  <c r="L17" i="8"/>
  <c r="M17" i="8"/>
  <c r="O17" i="8" s="1"/>
  <c r="N17" i="8"/>
  <c r="Q17" i="8"/>
  <c r="U17" i="8" s="1"/>
  <c r="R17" i="8"/>
  <c r="S17" i="8"/>
  <c r="W17" i="8" s="1"/>
  <c r="Y17" i="8"/>
  <c r="Z17" i="8"/>
  <c r="L18" i="8"/>
  <c r="M18" i="8"/>
  <c r="O18" i="8" s="1"/>
  <c r="N18" i="8"/>
  <c r="Q18" i="8"/>
  <c r="U18" i="8" s="1"/>
  <c r="R18" i="8"/>
  <c r="V18" i="8" s="1"/>
  <c r="S18" i="8"/>
  <c r="W18" i="8" s="1"/>
  <c r="Y18" i="8"/>
  <c r="Z18" i="8"/>
  <c r="L19" i="8"/>
  <c r="M19" i="8"/>
  <c r="O19" i="8" s="1"/>
  <c r="N19" i="8"/>
  <c r="Q19" i="8"/>
  <c r="U19" i="8" s="1"/>
  <c r="R19" i="8"/>
  <c r="S19" i="8"/>
  <c r="W19" i="8" s="1"/>
  <c r="Y19" i="8"/>
  <c r="Z19" i="8"/>
  <c r="L20" i="8"/>
  <c r="M20" i="8"/>
  <c r="O20" i="8" s="1"/>
  <c r="N20" i="8"/>
  <c r="Q20" i="8"/>
  <c r="U20" i="8" s="1"/>
  <c r="R20" i="8"/>
  <c r="V20" i="8" s="1"/>
  <c r="S20" i="8"/>
  <c r="W20" i="8" s="1"/>
  <c r="Y20" i="8"/>
  <c r="Z20" i="8"/>
  <c r="L21" i="8"/>
  <c r="M21" i="8"/>
  <c r="O21" i="8" s="1"/>
  <c r="N21" i="8"/>
  <c r="Q21" i="8"/>
  <c r="U21" i="8" s="1"/>
  <c r="R21" i="8"/>
  <c r="V21" i="8" s="1"/>
  <c r="S21" i="8"/>
  <c r="W21" i="8" s="1"/>
  <c r="Y21" i="8"/>
  <c r="Z21" i="8"/>
  <c r="L22" i="8"/>
  <c r="M22" i="8"/>
  <c r="O22" i="8" s="1"/>
  <c r="N22" i="8"/>
  <c r="Q22" i="8"/>
  <c r="U22" i="8" s="1"/>
  <c r="R22" i="8"/>
  <c r="V22" i="8" s="1"/>
  <c r="S22" i="8"/>
  <c r="W22" i="8" s="1"/>
  <c r="Y22" i="8"/>
  <c r="Z22" i="8"/>
  <c r="L23" i="8"/>
  <c r="M23" i="8"/>
  <c r="O23" i="8" s="1"/>
  <c r="N23" i="8"/>
  <c r="Q23" i="8"/>
  <c r="U23" i="8" s="1"/>
  <c r="R23" i="8"/>
  <c r="V23" i="8" s="1"/>
  <c r="S23" i="8"/>
  <c r="W23" i="8" s="1"/>
  <c r="Y23" i="8"/>
  <c r="Z23" i="8"/>
  <c r="L24" i="8"/>
  <c r="M24" i="8"/>
  <c r="O24" i="8" s="1"/>
  <c r="N24" i="8"/>
  <c r="P24" i="8"/>
  <c r="T24" i="8" s="1"/>
  <c r="Q24" i="8"/>
  <c r="U24" i="8" s="1"/>
  <c r="R24" i="8"/>
  <c r="V24" i="8" s="1"/>
  <c r="S24" i="8"/>
  <c r="W24" i="8" s="1"/>
  <c r="Y24" i="8"/>
  <c r="Z24" i="8"/>
  <c r="L25" i="8"/>
  <c r="M25" i="8"/>
  <c r="O25" i="8" s="1"/>
  <c r="N25" i="8"/>
  <c r="P25" i="8"/>
  <c r="T25" i="8" s="1"/>
  <c r="Q25" i="8"/>
  <c r="U25" i="8" s="1"/>
  <c r="R25" i="8"/>
  <c r="V25" i="8" s="1"/>
  <c r="S25" i="8"/>
  <c r="W25" i="8" s="1"/>
  <c r="Y25" i="8"/>
  <c r="Z25" i="8"/>
  <c r="L26" i="8"/>
  <c r="M26" i="8"/>
  <c r="O26" i="8" s="1"/>
  <c r="N26" i="8"/>
  <c r="P26" i="8"/>
  <c r="T26" i="8" s="1"/>
  <c r="Q26" i="8"/>
  <c r="U26" i="8" s="1"/>
  <c r="R26" i="8"/>
  <c r="V26" i="8" s="1"/>
  <c r="S26" i="8"/>
  <c r="W26" i="8" s="1"/>
  <c r="Y26" i="8"/>
  <c r="Z26" i="8"/>
  <c r="L27" i="8"/>
  <c r="M27" i="8"/>
  <c r="O27" i="8" s="1"/>
  <c r="N27" i="8"/>
  <c r="P27" i="8"/>
  <c r="T27" i="8" s="1"/>
  <c r="Q27" i="8"/>
  <c r="U27" i="8" s="1"/>
  <c r="R27" i="8"/>
  <c r="V27" i="8" s="1"/>
  <c r="S27" i="8"/>
  <c r="W27" i="8" s="1"/>
  <c r="Y27" i="8"/>
  <c r="Z27" i="8"/>
  <c r="L28" i="8"/>
  <c r="M28" i="8"/>
  <c r="O28" i="8" s="1"/>
  <c r="N28" i="8"/>
  <c r="P28" i="8"/>
  <c r="T28" i="8" s="1"/>
  <c r="Q28" i="8"/>
  <c r="U28" i="8" s="1"/>
  <c r="R28" i="8"/>
  <c r="V28" i="8" s="1"/>
  <c r="S28" i="8"/>
  <c r="W28" i="8" s="1"/>
  <c r="Y28" i="8"/>
  <c r="Z28" i="8"/>
  <c r="L29" i="8"/>
  <c r="M29" i="8"/>
  <c r="O29" i="8" s="1"/>
  <c r="N29" i="8"/>
  <c r="P29" i="8"/>
  <c r="T29" i="8" s="1"/>
  <c r="Q29" i="8"/>
  <c r="U29" i="8" s="1"/>
  <c r="R29" i="8"/>
  <c r="V29" i="8" s="1"/>
  <c r="S29" i="8"/>
  <c r="W29" i="8" s="1"/>
  <c r="Y29" i="8"/>
  <c r="Z29" i="8"/>
  <c r="L30" i="8"/>
  <c r="M30" i="8"/>
  <c r="O30" i="8" s="1"/>
  <c r="N30" i="8"/>
  <c r="P30" i="8"/>
  <c r="T30" i="8" s="1"/>
  <c r="Q30" i="8"/>
  <c r="U30" i="8" s="1"/>
  <c r="R30" i="8"/>
  <c r="V30" i="8" s="1"/>
  <c r="S30" i="8"/>
  <c r="W30" i="8" s="1"/>
  <c r="Y30" i="8"/>
  <c r="Z30" i="8"/>
  <c r="L31" i="8"/>
  <c r="M31" i="8"/>
  <c r="O31" i="8" s="1"/>
  <c r="N31" i="8"/>
  <c r="P31" i="8"/>
  <c r="T31" i="8" s="1"/>
  <c r="Q31" i="8"/>
  <c r="U31" i="8" s="1"/>
  <c r="R31" i="8"/>
  <c r="V31" i="8" s="1"/>
  <c r="S31" i="8"/>
  <c r="W31" i="8" s="1"/>
  <c r="Y31" i="8"/>
  <c r="Z31" i="8"/>
  <c r="L32" i="8"/>
  <c r="M32" i="8"/>
  <c r="O32" i="8" s="1"/>
  <c r="N32" i="8"/>
  <c r="P32" i="8"/>
  <c r="T32" i="8" s="1"/>
  <c r="Q32" i="8"/>
  <c r="U32" i="8" s="1"/>
  <c r="R32" i="8"/>
  <c r="V32" i="8" s="1"/>
  <c r="S32" i="8"/>
  <c r="W32" i="8" s="1"/>
  <c r="Y32" i="8"/>
  <c r="Z32" i="8"/>
  <c r="L33" i="8"/>
  <c r="M33" i="8"/>
  <c r="O33" i="8" s="1"/>
  <c r="N33" i="8"/>
  <c r="P33" i="8"/>
  <c r="T33" i="8" s="1"/>
  <c r="Q33" i="8"/>
  <c r="U33" i="8" s="1"/>
  <c r="R33" i="8"/>
  <c r="V33" i="8" s="1"/>
  <c r="S33" i="8"/>
  <c r="W33" i="8" s="1"/>
  <c r="Y33" i="8"/>
  <c r="Z33" i="8"/>
  <c r="L34" i="8"/>
  <c r="M34" i="8"/>
  <c r="O34" i="8" s="1"/>
  <c r="N34" i="8"/>
  <c r="P34" i="8"/>
  <c r="T34" i="8" s="1"/>
  <c r="Q34" i="8"/>
  <c r="U34" i="8" s="1"/>
  <c r="R34" i="8"/>
  <c r="V34" i="8" s="1"/>
  <c r="S34" i="8"/>
  <c r="W34" i="8" s="1"/>
  <c r="Y34" i="8"/>
  <c r="Z34" i="8"/>
  <c r="L35" i="8"/>
  <c r="M35" i="8"/>
  <c r="O35" i="8" s="1"/>
  <c r="N35" i="8"/>
  <c r="P35" i="8"/>
  <c r="T35" i="8" s="1"/>
  <c r="Q35" i="8"/>
  <c r="U35" i="8" s="1"/>
  <c r="R35" i="8"/>
  <c r="V35" i="8" s="1"/>
  <c r="S35" i="8"/>
  <c r="W35" i="8" s="1"/>
  <c r="Y35" i="8"/>
  <c r="Z35" i="8"/>
  <c r="L36" i="8"/>
  <c r="M36" i="8"/>
  <c r="O36" i="8" s="1"/>
  <c r="N36" i="8"/>
  <c r="P36" i="8"/>
  <c r="T36" i="8" s="1"/>
  <c r="Q36" i="8"/>
  <c r="U36" i="8" s="1"/>
  <c r="R36" i="8"/>
  <c r="V36" i="8" s="1"/>
  <c r="S36" i="8"/>
  <c r="W36" i="8" s="1"/>
  <c r="Y36" i="8"/>
  <c r="Z36" i="8"/>
  <c r="L37" i="8"/>
  <c r="M37" i="8"/>
  <c r="O37" i="8" s="1"/>
  <c r="N37" i="8"/>
  <c r="P37" i="8"/>
  <c r="T37" i="8" s="1"/>
  <c r="Q37" i="8"/>
  <c r="U37" i="8" s="1"/>
  <c r="R37" i="8"/>
  <c r="V37" i="8" s="1"/>
  <c r="S37" i="8"/>
  <c r="W37" i="8" s="1"/>
  <c r="Y37" i="8"/>
  <c r="Z37" i="8"/>
  <c r="L38" i="8"/>
  <c r="M38" i="8"/>
  <c r="O38" i="8" s="1"/>
  <c r="N38" i="8"/>
  <c r="P38" i="8"/>
  <c r="T38" i="8" s="1"/>
  <c r="Q38" i="8"/>
  <c r="U38" i="8" s="1"/>
  <c r="R38" i="8"/>
  <c r="V38" i="8" s="1"/>
  <c r="S38" i="8"/>
  <c r="W38" i="8" s="1"/>
  <c r="Y38" i="8"/>
  <c r="Z38" i="8"/>
  <c r="L39" i="8"/>
  <c r="M39" i="8"/>
  <c r="O39" i="8" s="1"/>
  <c r="N39" i="8"/>
  <c r="P39" i="8"/>
  <c r="T39" i="8" s="1"/>
  <c r="Q39" i="8"/>
  <c r="U39" i="8" s="1"/>
  <c r="R39" i="8"/>
  <c r="V39" i="8" s="1"/>
  <c r="S39" i="8"/>
  <c r="W39" i="8" s="1"/>
  <c r="Y39" i="8"/>
  <c r="Z39" i="8"/>
  <c r="L40" i="8"/>
  <c r="M40" i="8"/>
  <c r="O40" i="8" s="1"/>
  <c r="N40" i="8"/>
  <c r="P40" i="8"/>
  <c r="T40" i="8" s="1"/>
  <c r="Q40" i="8"/>
  <c r="U40" i="8" s="1"/>
  <c r="R40" i="8"/>
  <c r="V40" i="8" s="1"/>
  <c r="S40" i="8"/>
  <c r="W40" i="8" s="1"/>
  <c r="Y40" i="8"/>
  <c r="Z40" i="8"/>
  <c r="L41" i="8"/>
  <c r="M41" i="8"/>
  <c r="O41" i="8" s="1"/>
  <c r="N41" i="8"/>
  <c r="P41" i="8"/>
  <c r="T41" i="8" s="1"/>
  <c r="Q41" i="8"/>
  <c r="U41" i="8" s="1"/>
  <c r="R41" i="8"/>
  <c r="V41" i="8" s="1"/>
  <c r="S41" i="8"/>
  <c r="W41" i="8" s="1"/>
  <c r="Y41" i="8"/>
  <c r="Z41" i="8"/>
  <c r="L42" i="8"/>
  <c r="M42" i="8"/>
  <c r="O42" i="8" s="1"/>
  <c r="N42" i="8"/>
  <c r="P42" i="8"/>
  <c r="T42" i="8" s="1"/>
  <c r="Q42" i="8"/>
  <c r="U42" i="8" s="1"/>
  <c r="R42" i="8"/>
  <c r="V42" i="8" s="1"/>
  <c r="S42" i="8"/>
  <c r="W42" i="8" s="1"/>
  <c r="Y42" i="8"/>
  <c r="Z42" i="8"/>
  <c r="L43" i="8"/>
  <c r="M43" i="8"/>
  <c r="O43" i="8" s="1"/>
  <c r="N43" i="8"/>
  <c r="P43" i="8"/>
  <c r="T43" i="8" s="1"/>
  <c r="Q43" i="8"/>
  <c r="U43" i="8" s="1"/>
  <c r="R43" i="8"/>
  <c r="V43" i="8" s="1"/>
  <c r="S43" i="8"/>
  <c r="W43" i="8" s="1"/>
  <c r="Y43" i="8"/>
  <c r="Z43" i="8"/>
  <c r="L44" i="8"/>
  <c r="M44" i="8"/>
  <c r="O44" i="8" s="1"/>
  <c r="N44" i="8"/>
  <c r="P44" i="8"/>
  <c r="T44" i="8" s="1"/>
  <c r="Q44" i="8"/>
  <c r="U44" i="8" s="1"/>
  <c r="R44" i="8"/>
  <c r="V44" i="8" s="1"/>
  <c r="S44" i="8"/>
  <c r="W44" i="8" s="1"/>
  <c r="Y44" i="8"/>
  <c r="Z44" i="8"/>
  <c r="L45" i="8"/>
  <c r="M45" i="8"/>
  <c r="O45" i="8" s="1"/>
  <c r="N45" i="8"/>
  <c r="P45" i="8"/>
  <c r="T45" i="8" s="1"/>
  <c r="Q45" i="8"/>
  <c r="U45" i="8" s="1"/>
  <c r="R45" i="8"/>
  <c r="V45" i="8" s="1"/>
  <c r="S45" i="8"/>
  <c r="W45" i="8" s="1"/>
  <c r="Y45" i="8"/>
  <c r="Z45" i="8"/>
  <c r="P23" i="8" l="1"/>
  <c r="T23" i="8" s="1"/>
  <c r="P11" i="8"/>
  <c r="T11" i="8" s="1"/>
  <c r="P22" i="8"/>
  <c r="T22" i="8" s="1"/>
  <c r="P21" i="8"/>
  <c r="T21" i="8" s="1"/>
  <c r="P8" i="8"/>
  <c r="T8" i="8" s="1"/>
  <c r="F18" i="4"/>
  <c r="P10" i="8"/>
  <c r="T10" i="8" s="1"/>
  <c r="Q9" i="8"/>
  <c r="U9" i="8" s="1"/>
  <c r="Q8" i="8"/>
  <c r="U8" i="8" s="1"/>
  <c r="W11" i="1"/>
  <c r="Q11" i="1"/>
  <c r="U11" i="1" s="1"/>
  <c r="P15" i="1"/>
  <c r="T15" i="1" s="1"/>
  <c r="Q14" i="1"/>
  <c r="U14" i="1" s="1"/>
  <c r="C17" i="4"/>
  <c r="AF7" i="8"/>
  <c r="AF8" i="8"/>
  <c r="AK7" i="8"/>
  <c r="AH7" i="8"/>
  <c r="AI8" i="8"/>
  <c r="AJ7" i="8"/>
  <c r="AG7" i="8"/>
  <c r="AK8" i="8"/>
  <c r="AJ8" i="8"/>
  <c r="AG8" i="8"/>
  <c r="AI7" i="8"/>
  <c r="AH8" i="8"/>
  <c r="Q10" i="8"/>
  <c r="U10" i="8" s="1"/>
  <c r="Q11" i="8"/>
  <c r="U11" i="8" s="1"/>
  <c r="W10" i="8"/>
  <c r="P19" i="8"/>
  <c r="T19" i="8" s="1"/>
  <c r="P17" i="8"/>
  <c r="T17" i="8" s="1"/>
  <c r="Q15" i="8"/>
  <c r="U15" i="8" s="1"/>
  <c r="P14" i="8"/>
  <c r="T14" i="8" s="1"/>
  <c r="P6" i="8"/>
  <c r="T6" i="8" s="1"/>
  <c r="P16" i="8"/>
  <c r="T16" i="8" s="1"/>
  <c r="P13" i="8"/>
  <c r="T13" i="8" s="1"/>
  <c r="V19" i="8"/>
  <c r="P9" i="8"/>
  <c r="T9" i="8" s="1"/>
  <c r="W6" i="8"/>
  <c r="V17" i="8"/>
  <c r="V13" i="8"/>
  <c r="P18" i="8"/>
  <c r="T18" i="8" s="1"/>
  <c r="V15" i="8"/>
  <c r="P12" i="8"/>
  <c r="T12" i="8" s="1"/>
  <c r="P7" i="8"/>
  <c r="T7" i="8" s="1"/>
  <c r="P20" i="8"/>
  <c r="T20" i="8" s="1"/>
  <c r="E18" i="4"/>
  <c r="D17" i="4"/>
  <c r="E16" i="4"/>
  <c r="D16" i="4" s="1"/>
  <c r="AG7" i="1"/>
  <c r="AK8" i="1"/>
  <c r="AF7" i="1"/>
  <c r="AI8" i="1"/>
  <c r="AJ7" i="1"/>
  <c r="AI7" i="1"/>
  <c r="AH7" i="1"/>
  <c r="AH8" i="1"/>
  <c r="AF8" i="1"/>
  <c r="AK7" i="1"/>
  <c r="AJ8" i="1"/>
  <c r="AG8" i="1"/>
  <c r="B23" i="4"/>
  <c r="AC8" i="1"/>
  <c r="AC7" i="1"/>
  <c r="AC7" i="8"/>
  <c r="AC8" i="8"/>
  <c r="P20" i="1"/>
  <c r="T20" i="1" s="1"/>
  <c r="Q13" i="1"/>
  <c r="U13" i="1" s="1"/>
  <c r="Q15" i="1"/>
  <c r="U15" i="1" s="1"/>
  <c r="P11" i="1"/>
  <c r="T11" i="1" s="1"/>
  <c r="P17" i="1"/>
  <c r="T17" i="1" s="1"/>
  <c r="P7" i="1"/>
  <c r="T7" i="1" s="1"/>
  <c r="P24" i="1"/>
  <c r="T24" i="1" s="1"/>
  <c r="P23" i="1"/>
  <c r="T23" i="1" s="1"/>
  <c r="P19" i="1"/>
  <c r="T19" i="1" s="1"/>
  <c r="P6" i="1"/>
  <c r="T6" i="1" s="1"/>
  <c r="P9" i="1"/>
  <c r="T9" i="1" s="1"/>
  <c r="P22" i="1"/>
  <c r="T22" i="1" s="1"/>
  <c r="P21" i="1"/>
  <c r="T21" i="1" s="1"/>
  <c r="V15" i="1"/>
  <c r="P14" i="1"/>
  <c r="T14" i="1" s="1"/>
  <c r="V11" i="1"/>
  <c r="P10" i="1"/>
  <c r="T10" i="1" s="1"/>
  <c r="W7" i="1"/>
  <c r="P26" i="1"/>
  <c r="T26" i="1" s="1"/>
  <c r="P25" i="1"/>
  <c r="T25" i="1" s="1"/>
  <c r="P16" i="1"/>
  <c r="T16" i="1" s="1"/>
  <c r="V13" i="1"/>
  <c r="P12" i="1"/>
  <c r="T12" i="1" s="1"/>
  <c r="W9" i="1"/>
  <c r="P8" i="1"/>
  <c r="T8" i="1" s="1"/>
  <c r="V25" i="1"/>
  <c r="W26" i="1"/>
  <c r="W24" i="1"/>
  <c r="W22" i="1"/>
  <c r="W20" i="1"/>
  <c r="W16" i="1"/>
  <c r="W14" i="1"/>
  <c r="W12" i="1"/>
  <c r="W10" i="1"/>
  <c r="V8" i="1"/>
  <c r="V23" i="1"/>
  <c r="V21" i="1"/>
  <c r="V19" i="1"/>
  <c r="V17" i="1"/>
  <c r="V6" i="1"/>
  <c r="D18" i="4" l="1"/>
  <c r="D19" i="4" s="1"/>
  <c r="E20" i="4" s="1"/>
  <c r="C18" i="4"/>
  <c r="C16" i="4"/>
  <c r="H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熊本中体連陸上競技専門部</author>
    <author>TP570E-118PP</author>
  </authors>
  <commentList>
    <comment ref="F6" authorId="0" shapeId="0" xr:uid="{E9918F16-C069-42CA-81DF-1491A7EBB088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6" authorId="0" shapeId="0" xr:uid="{9BE0E27D-A10F-4C69-8036-240A256DA7E8}">
      <text>
        <r>
          <rPr>
            <b/>
            <sz val="9"/>
            <color indexed="81"/>
            <rFont val="MS P ゴシック"/>
            <family val="3"/>
            <charset val="128"/>
          </rPr>
          <t>秒やｍなどの単位は入力しないこと
トラック競技は100分の1秒まで入力
例）5分15秒25→51525
フィールド競技は数値のみ入力
例）6ｍ15→615</t>
        </r>
      </text>
    </comment>
    <comment ref="I6" authorId="1" shapeId="0" xr:uid="{00000000-0006-0000-0200-000001000000}">
      <text>
        <r>
          <rPr>
            <sz val="9"/>
            <rFont val="ＭＳ Ｐゴシック"/>
            <family val="3"/>
            <charset val="128"/>
          </rPr>
          <t>1/100秒・１cmまで入力
例）1分56秒2→15620
　　1ｍ20→120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熊本中体連陸上競技専門部</author>
    <author>TP570E-118PP</author>
  </authors>
  <commentList>
    <comment ref="F6" authorId="0" shapeId="0" xr:uid="{679473F0-844C-451E-ACE1-95AC8B3BBD55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G6" authorId="0" shapeId="0" xr:uid="{AAAEEAC1-9201-4A01-8240-370909567585}">
      <text>
        <r>
          <rPr>
            <b/>
            <sz val="9"/>
            <color indexed="81"/>
            <rFont val="MS P ゴシック"/>
            <family val="3"/>
            <charset val="128"/>
          </rPr>
          <t>秒やｍなどの単位は入力しないこと
トラック競技は100分の1秒まで入力
例）5分15秒25→51525
フィールド競技は数値のみ入力
例）6ｍ15→615</t>
        </r>
      </text>
    </comment>
    <comment ref="I6" authorId="1" shapeId="0" xr:uid="{00000000-0006-0000-0300-000001000000}">
      <text>
        <r>
          <rPr>
            <sz val="9"/>
            <rFont val="ＭＳ Ｐゴシック"/>
            <family val="3"/>
            <charset val="128"/>
          </rPr>
          <t>1/100秒・１cmまで入力
例）1分56秒2→15620
　　1ｍ20→120</t>
        </r>
      </text>
    </comment>
  </commentList>
</comments>
</file>

<file path=xl/sharedStrings.xml><?xml version="1.0" encoding="utf-8"?>
<sst xmlns="http://schemas.openxmlformats.org/spreadsheetml/2006/main" count="1336" uniqueCount="1004">
  <si>
    <t>登録番号・学年は必ず入力してください。最高記録は未公認可。</t>
    <rPh sb="0" eb="2">
      <t>トウロク</t>
    </rPh>
    <rPh sb="2" eb="4">
      <t>バンゴウ</t>
    </rPh>
    <rPh sb="5" eb="7">
      <t>ガクネン</t>
    </rPh>
    <rPh sb="8" eb="9">
      <t>カナラ</t>
    </rPh>
    <rPh sb="10" eb="12">
      <t>ニュウリョク</t>
    </rPh>
    <rPh sb="19" eb="21">
      <t>サイコウ</t>
    </rPh>
    <rPh sb="21" eb="23">
      <t>キロク</t>
    </rPh>
    <rPh sb="24" eb="25">
      <t>ミ</t>
    </rPh>
    <rPh sb="25" eb="27">
      <t>コウニン</t>
    </rPh>
    <rPh sb="27" eb="28">
      <t>カ</t>
    </rPh>
    <phoneticPr fontId="2"/>
  </si>
  <si>
    <t>単種目</t>
    <rPh sb="0" eb="1">
      <t>タン</t>
    </rPh>
    <rPh sb="1" eb="3">
      <t>シュモク</t>
    </rPh>
    <phoneticPr fontId="2"/>
  </si>
  <si>
    <t>申込方法</t>
    <rPh sb="0" eb="2">
      <t>モウシコ</t>
    </rPh>
    <rPh sb="2" eb="4">
      <t>ホウホウ</t>
    </rPh>
    <phoneticPr fontId="2"/>
  </si>
  <si>
    <t>１　入力が完了したら保存してください。保存方法は名前を付けて保存を選び、ファイル名を次のようにお願いします。</t>
    <rPh sb="2" eb="4">
      <t>ニュウリョク</t>
    </rPh>
    <rPh sb="5" eb="7">
      <t>カンリョウ</t>
    </rPh>
    <rPh sb="10" eb="12">
      <t>ホゾン</t>
    </rPh>
    <rPh sb="19" eb="21">
      <t>ホゾン</t>
    </rPh>
    <rPh sb="21" eb="23">
      <t>ホウホウ</t>
    </rPh>
    <rPh sb="24" eb="26">
      <t>ナマエ</t>
    </rPh>
    <rPh sb="27" eb="28">
      <t>ツ</t>
    </rPh>
    <rPh sb="30" eb="32">
      <t>ホゾン</t>
    </rPh>
    <rPh sb="33" eb="34">
      <t>エラ</t>
    </rPh>
    <rPh sb="40" eb="41">
      <t>メイ</t>
    </rPh>
    <rPh sb="42" eb="43">
      <t>ツギ</t>
    </rPh>
    <rPh sb="48" eb="49">
      <t>ネガ</t>
    </rPh>
    <phoneticPr fontId="2"/>
  </si>
  <si>
    <t>※申込ファイルは本大会専用です、他の大会申込みには使用できません。</t>
    <rPh sb="1" eb="3">
      <t>モウシコ</t>
    </rPh>
    <rPh sb="8" eb="11">
      <t>ホンタイカイ</t>
    </rPh>
    <rPh sb="11" eb="13">
      <t>センヨウ</t>
    </rPh>
    <rPh sb="16" eb="17">
      <t>タ</t>
    </rPh>
    <rPh sb="18" eb="20">
      <t>タイカイ</t>
    </rPh>
    <rPh sb="20" eb="22">
      <t>モウシコ</t>
    </rPh>
    <rPh sb="25" eb="27">
      <t>シヨウ</t>
    </rPh>
    <phoneticPr fontId="2"/>
  </si>
  <si>
    <t>１年１００ｍ</t>
    <rPh sb="1" eb="2">
      <t>ネン</t>
    </rPh>
    <phoneticPr fontId="2"/>
  </si>
  <si>
    <t>２年１００ｍ</t>
    <rPh sb="1" eb="2">
      <t>ネン</t>
    </rPh>
    <phoneticPr fontId="2"/>
  </si>
  <si>
    <t>３年１００ｍ</t>
    <rPh sb="1" eb="2">
      <t>ネン</t>
    </rPh>
    <phoneticPr fontId="2"/>
  </si>
  <si>
    <t>１年１５００ｍ</t>
    <rPh sb="1" eb="2">
      <t>ネン</t>
    </rPh>
    <phoneticPr fontId="2"/>
  </si>
  <si>
    <t>１年８００ｍ</t>
    <rPh sb="1" eb="2">
      <t>ネン</t>
    </rPh>
    <phoneticPr fontId="2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</si>
  <si>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</si>
  <si>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</si>
  <si>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数　量（単価）</t>
    <rPh sb="0" eb="1">
      <t>カズ</t>
    </rPh>
    <rPh sb="2" eb="3">
      <t>リョウ</t>
    </rPh>
    <rPh sb="4" eb="6">
      <t>タンカ</t>
    </rPh>
    <phoneticPr fontId="2"/>
  </si>
  <si>
    <t>No</t>
  </si>
  <si>
    <t>玉名</t>
  </si>
  <si>
    <t>河浦</t>
  </si>
  <si>
    <t>学校名(略称)：</t>
    <rPh sb="0" eb="2">
      <t>ガッコウ</t>
    </rPh>
    <rPh sb="2" eb="3">
      <t>メイ</t>
    </rPh>
    <rPh sb="4" eb="6">
      <t>リャクショウ</t>
    </rPh>
    <phoneticPr fontId="2"/>
  </si>
  <si>
    <t>ﾌﾘｶﾞﾅ（半角）</t>
    <rPh sb="6" eb="8">
      <t>ハンカク</t>
    </rPh>
    <phoneticPr fontId="2"/>
  </si>
  <si>
    <t>氏  名</t>
    <rPh sb="0" eb="1">
      <t>シ</t>
    </rPh>
    <rPh sb="3" eb="4">
      <t>メイ</t>
    </rPh>
    <phoneticPr fontId="2"/>
  </si>
  <si>
    <t>No</t>
  </si>
  <si>
    <t>姓と名の間にｽﾍﾟｰｽ</t>
    <rPh sb="0" eb="1">
      <t>セイ</t>
    </rPh>
    <rPh sb="2" eb="3">
      <t>メイ</t>
    </rPh>
    <rPh sb="4" eb="5">
      <t>アイダ</t>
    </rPh>
    <phoneticPr fontId="2"/>
  </si>
  <si>
    <t>合　　　計</t>
    <rPh sb="0" eb="1">
      <t>ゴウ</t>
    </rPh>
    <rPh sb="4" eb="5">
      <t>ケイ</t>
    </rPh>
    <phoneticPr fontId="2"/>
  </si>
  <si>
    <t>096-343-3246</t>
  </si>
  <si>
    <t>096-343-3455</t>
  </si>
  <si>
    <t>学年</t>
    <rPh sb="0" eb="2">
      <t>ガクネン</t>
    </rPh>
    <phoneticPr fontId="2"/>
  </si>
  <si>
    <t>牛深</t>
  </si>
  <si>
    <t>南関</t>
  </si>
  <si>
    <t>鹿本</t>
  </si>
  <si>
    <t>大津</t>
  </si>
  <si>
    <t>阿蘇</t>
  </si>
  <si>
    <t>小国</t>
  </si>
  <si>
    <t>高森</t>
  </si>
  <si>
    <t>蘇陽</t>
  </si>
  <si>
    <t>御船</t>
  </si>
  <si>
    <t>甲佐</t>
  </si>
  <si>
    <t>矢部</t>
  </si>
  <si>
    <t>松橋</t>
  </si>
  <si>
    <t>氷川</t>
  </si>
  <si>
    <t>多良木</t>
  </si>
  <si>
    <t>天草</t>
  </si>
  <si>
    <t>大矢野</t>
  </si>
  <si>
    <t>倉岳</t>
  </si>
  <si>
    <t>九州学院</t>
  </si>
  <si>
    <t>尚絅</t>
  </si>
  <si>
    <t>文徳</t>
  </si>
  <si>
    <t>真和</t>
  </si>
  <si>
    <t>種目名</t>
    <rPh sb="0" eb="2">
      <t>シュモク</t>
    </rPh>
    <rPh sb="2" eb="3">
      <t>メイ</t>
    </rPh>
    <phoneticPr fontId="2"/>
  </si>
  <si>
    <t>最高記録</t>
    <rPh sb="0" eb="2">
      <t>サイコウ</t>
    </rPh>
    <rPh sb="2" eb="4">
      <t>キロク</t>
    </rPh>
    <phoneticPr fontId="2"/>
  </si>
  <si>
    <t>登録番号</t>
    <rPh sb="0" eb="2">
      <t>トウロク</t>
    </rPh>
    <rPh sb="2" eb="4">
      <t>バンゴウ</t>
    </rPh>
    <phoneticPr fontId="2"/>
  </si>
  <si>
    <t>種目名</t>
  </si>
  <si>
    <t>住所：</t>
    <rPh sb="0" eb="2">
      <t>ジュウショ</t>
    </rPh>
    <phoneticPr fontId="2"/>
  </si>
  <si>
    <t>096-364-6134</t>
  </si>
  <si>
    <t>096-363-2576</t>
  </si>
  <si>
    <t>096-364-8182</t>
  </si>
  <si>
    <t>096-366-6177</t>
  </si>
  <si>
    <t>096-368-2131</t>
  </si>
  <si>
    <t>096-365-7850</t>
  </si>
  <si>
    <t>096-354-5355</t>
  </si>
  <si>
    <t>096-324-7292</t>
  </si>
  <si>
    <t>参加料</t>
    <rPh sb="0" eb="3">
      <t>サンカリョウ</t>
    </rPh>
    <phoneticPr fontId="2"/>
  </si>
  <si>
    <t>内　　　訳</t>
    <rPh sb="0" eb="1">
      <t>ウチ</t>
    </rPh>
    <rPh sb="4" eb="5">
      <t>ヤク</t>
    </rPh>
    <phoneticPr fontId="2"/>
  </si>
  <si>
    <t>学校名</t>
  </si>
  <si>
    <t>住  所</t>
  </si>
  <si>
    <t>電話番号</t>
  </si>
  <si>
    <t>ＦＡＸ番号</t>
  </si>
  <si>
    <t>熊本大附</t>
  </si>
  <si>
    <t>〒860-0081</t>
  </si>
  <si>
    <t>096-355-0375</t>
  </si>
  <si>
    <t>096-355-0379</t>
  </si>
  <si>
    <t>〒862-8676</t>
  </si>
  <si>
    <t>〒862-8678</t>
  </si>
  <si>
    <t>096-363-2301</t>
  </si>
  <si>
    <t>096-371-5683</t>
  </si>
  <si>
    <t>ルーテル</t>
  </si>
  <si>
    <t>〒860-8520</t>
  </si>
  <si>
    <t>〒860-0847</t>
  </si>
  <si>
    <t>〒862-0976</t>
  </si>
  <si>
    <t>マリスト</t>
  </si>
  <si>
    <t>〒862-0911</t>
  </si>
  <si>
    <t>〒860-0082</t>
  </si>
  <si>
    <t>096-323-6677</t>
  </si>
  <si>
    <t>096-323-6690</t>
  </si>
  <si>
    <t>出水</t>
  </si>
  <si>
    <t>〒862-0941</t>
  </si>
  <si>
    <t>096-371-2277</t>
  </si>
  <si>
    <t>096-371-2296</t>
  </si>
  <si>
    <t>白川</t>
  </si>
  <si>
    <t>〒862-0971</t>
  </si>
  <si>
    <t>096-364-6181</t>
  </si>
  <si>
    <t>096-364-6389</t>
  </si>
  <si>
    <t>藤園</t>
  </si>
  <si>
    <t>〒860-0001</t>
  </si>
  <si>
    <t>096-353-6417</t>
  </si>
  <si>
    <t>096-353-6421</t>
  </si>
  <si>
    <t>花陵</t>
  </si>
  <si>
    <t>〒860-0054</t>
  </si>
  <si>
    <t>096-354-5635</t>
  </si>
  <si>
    <t>096-351-8428</t>
  </si>
  <si>
    <t>〒861-4113</t>
  </si>
  <si>
    <t>096-357-7175</t>
  </si>
  <si>
    <t>096-358-1296</t>
  </si>
  <si>
    <t>京陵</t>
  </si>
  <si>
    <t>096-354-1316</t>
  </si>
  <si>
    <t>096-351-5610</t>
  </si>
  <si>
    <t>江南</t>
  </si>
  <si>
    <t>〒860-0822</t>
  </si>
  <si>
    <t>096-325-0259</t>
  </si>
  <si>
    <t>096-351-8896</t>
  </si>
  <si>
    <t>江原</t>
  </si>
  <si>
    <t>〒860-0813</t>
  </si>
  <si>
    <t>096-372-1710</t>
  </si>
  <si>
    <t>096-372-1748</t>
  </si>
  <si>
    <t>竜南</t>
  </si>
  <si>
    <t>〒860-0863</t>
  </si>
  <si>
    <t>096-343-3203</t>
  </si>
  <si>
    <t>096-343-3267</t>
  </si>
  <si>
    <t>桜山</t>
  </si>
  <si>
    <t>〒860-0862</t>
  </si>
  <si>
    <t>096-344-3828</t>
  </si>
  <si>
    <t>096-344-3896</t>
  </si>
  <si>
    <t>西山</t>
  </si>
  <si>
    <t>〒860-0073</t>
  </si>
  <si>
    <t>096-354-0091</t>
  </si>
  <si>
    <t>096-351-1853</t>
  </si>
  <si>
    <t>湖東</t>
  </si>
  <si>
    <t>〒862-0909</t>
  </si>
  <si>
    <t>096-368-2118</t>
  </si>
  <si>
    <t>096-368-2218</t>
  </si>
  <si>
    <t>託麻</t>
  </si>
  <si>
    <t>〒862-0963</t>
  </si>
  <si>
    <t>096-378-0338</t>
  </si>
  <si>
    <t>096-378-0536</t>
  </si>
  <si>
    <t>三和</t>
  </si>
  <si>
    <t>〒860-0048</t>
  </si>
  <si>
    <t>096-329-0518</t>
  </si>
  <si>
    <t>096-329-0803</t>
  </si>
  <si>
    <t>城西</t>
  </si>
  <si>
    <t>〒861-5284</t>
  </si>
  <si>
    <t>096-329-2792</t>
  </si>
  <si>
    <t>096-329-2817</t>
  </si>
  <si>
    <t>帯山</t>
  </si>
  <si>
    <t>〒862-0924</t>
  </si>
  <si>
    <t>096-383-1288</t>
  </si>
  <si>
    <t>096-383-1349</t>
  </si>
  <si>
    <t>錦ヶ丘</t>
  </si>
  <si>
    <t>〒862-0912</t>
  </si>
  <si>
    <t>096-368-3166</t>
  </si>
  <si>
    <t>096-368-3739</t>
  </si>
  <si>
    <t>東野</t>
  </si>
  <si>
    <t>〒861-2106</t>
  </si>
  <si>
    <t>096-369-5459</t>
  </si>
  <si>
    <t>096-369-5641</t>
  </si>
  <si>
    <t>〒862-0926</t>
  </si>
  <si>
    <t>096-383-6124</t>
  </si>
  <si>
    <t>096-383-6125</t>
  </si>
  <si>
    <t>二岡</t>
  </si>
  <si>
    <t>〒862-0981</t>
  </si>
  <si>
    <t>096-380-2155</t>
  </si>
  <si>
    <t>096-380-4197</t>
  </si>
  <si>
    <t>東部</t>
  </si>
  <si>
    <t>〒862-8010</t>
  </si>
  <si>
    <t>096-380-2053</t>
  </si>
  <si>
    <t>096-380-5712</t>
  </si>
  <si>
    <t>楠</t>
  </si>
  <si>
    <t>〒862-8003</t>
  </si>
  <si>
    <t>096-338-1735</t>
  </si>
  <si>
    <t>096-338-1961</t>
  </si>
  <si>
    <t>武蔵</t>
  </si>
  <si>
    <t>〒862-8001</t>
  </si>
  <si>
    <t>096-338-5430</t>
  </si>
  <si>
    <t>096-338-5468</t>
  </si>
  <si>
    <t>東町</t>
  </si>
  <si>
    <t>〒862-0901</t>
  </si>
  <si>
    <t>096-367-8113</t>
  </si>
  <si>
    <t>096-367-8178</t>
  </si>
  <si>
    <t>出水南</t>
  </si>
  <si>
    <t>096-378-6429</t>
  </si>
  <si>
    <t>096-378-6910</t>
  </si>
  <si>
    <t>清水</t>
  </si>
  <si>
    <t>〒860-0875</t>
  </si>
  <si>
    <t>096-345-2753</t>
  </si>
  <si>
    <t>096-345-2758</t>
  </si>
  <si>
    <t>井芹</t>
  </si>
  <si>
    <t>〒860-0079</t>
  </si>
  <si>
    <t>096-359-0747</t>
  </si>
  <si>
    <t>096-359-0757</t>
  </si>
  <si>
    <t>長嶺</t>
  </si>
  <si>
    <t>〒862-0939</t>
  </si>
  <si>
    <t>096-368-9926</t>
  </si>
  <si>
    <t>096-368-9936</t>
  </si>
  <si>
    <t>北部</t>
  </si>
  <si>
    <t>〒861-5521</t>
  </si>
  <si>
    <t>096-245-0002</t>
  </si>
  <si>
    <t>096-245-0543</t>
  </si>
  <si>
    <t>芳野</t>
  </si>
  <si>
    <t>〒861-5343</t>
  </si>
  <si>
    <t>096-277-2004</t>
  </si>
  <si>
    <t>096-277-2032</t>
  </si>
  <si>
    <t>河内</t>
  </si>
  <si>
    <t>〒861-5347</t>
  </si>
  <si>
    <t>096-276-0030</t>
  </si>
  <si>
    <t>096-276-0034</t>
  </si>
  <si>
    <t>飽田</t>
  </si>
  <si>
    <t>〒861-5254</t>
  </si>
  <si>
    <t>096-227-0004</t>
  </si>
  <si>
    <t>096-227-0353</t>
  </si>
  <si>
    <t>天明</t>
  </si>
  <si>
    <t>〒861-4125</t>
  </si>
  <si>
    <t>096-223-0038</t>
  </si>
  <si>
    <t>096-223-0283</t>
  </si>
  <si>
    <t>力合</t>
  </si>
  <si>
    <t>〒861-4133</t>
  </si>
  <si>
    <t>096-358-6454</t>
  </si>
  <si>
    <t>096-358-6487</t>
  </si>
  <si>
    <t>龍田</t>
  </si>
  <si>
    <t>〒862-8006</t>
  </si>
  <si>
    <t>096-339-9965</t>
  </si>
  <si>
    <t>096-339-0136</t>
  </si>
  <si>
    <t>日吉</t>
  </si>
  <si>
    <t>〒861-4101</t>
  </si>
  <si>
    <t>096-351-6442</t>
  </si>
  <si>
    <t>096-351-6447</t>
  </si>
  <si>
    <t>桜木</t>
  </si>
  <si>
    <t>〒861-2101</t>
  </si>
  <si>
    <t>096-365-1641</t>
  </si>
  <si>
    <t>096-365-1705</t>
  </si>
  <si>
    <t>〒864-0041</t>
  </si>
  <si>
    <t>荒尾市荒尾1828</t>
  </si>
  <si>
    <t>0968-62-7840</t>
  </si>
  <si>
    <t>0968-63-0191</t>
  </si>
  <si>
    <t>〒864-0012</t>
  </si>
  <si>
    <t>荒尾市本井手浦頭700</t>
  </si>
  <si>
    <t>0968-66-0462</t>
  </si>
  <si>
    <t>0968-66-0977</t>
  </si>
  <si>
    <t>〒864-0163</t>
  </si>
  <si>
    <t>荒尾市野原1528</t>
  </si>
  <si>
    <t>0968-68-0014</t>
  </si>
  <si>
    <t>0968-68-6002</t>
  </si>
  <si>
    <t>〒865-0063</t>
  </si>
  <si>
    <t>玉名市中尾380</t>
  </si>
  <si>
    <t>0968-72-4191</t>
  </si>
  <si>
    <t>0968-74-4802</t>
  </si>
  <si>
    <t>玉南</t>
  </si>
  <si>
    <t>〒865-0041</t>
  </si>
  <si>
    <t>玉名市伊倉北方2636</t>
  </si>
  <si>
    <t>0968-73-3171</t>
  </si>
  <si>
    <t>0968-73-3172</t>
  </si>
  <si>
    <t>玉陵</t>
  </si>
  <si>
    <t>〒865-0005</t>
  </si>
  <si>
    <t>玉名市玉名900</t>
  </si>
  <si>
    <t>0968-72-2597</t>
  </si>
  <si>
    <t>0968-72-2397</t>
  </si>
  <si>
    <t>岱明</t>
  </si>
  <si>
    <t>〒869-0203</t>
  </si>
  <si>
    <t>0968-57-0402</t>
  </si>
  <si>
    <t>0968-57-0466</t>
  </si>
  <si>
    <t>天水</t>
  </si>
  <si>
    <t>〒861-5401</t>
  </si>
  <si>
    <t>0968-82-2044</t>
  </si>
  <si>
    <t>0968-82-2418</t>
  </si>
  <si>
    <t>〒869-0312</t>
  </si>
  <si>
    <t>玉名郡玉東町白木59</t>
  </si>
  <si>
    <t>0968-85-2116</t>
  </si>
  <si>
    <t>0968-85-2198</t>
  </si>
  <si>
    <t>菊水</t>
  </si>
  <si>
    <t>〒865-0136</t>
  </si>
  <si>
    <t>0968-86-2004</t>
  </si>
  <si>
    <t>0968-75-6060</t>
  </si>
  <si>
    <t>三加和</t>
  </si>
  <si>
    <t>〒861-0913</t>
  </si>
  <si>
    <t>0968-34-2134</t>
  </si>
  <si>
    <t>0968-34-2660</t>
  </si>
  <si>
    <t>〒861-0811</t>
  </si>
  <si>
    <t>玉名郡南関町小原2121-1</t>
  </si>
  <si>
    <t>0968-53-0005</t>
  </si>
  <si>
    <t>0968-53-0209</t>
  </si>
  <si>
    <t>玉名郡長洲町腹赤732</t>
  </si>
  <si>
    <t>長洲</t>
  </si>
  <si>
    <t>〒869-0123</t>
  </si>
  <si>
    <t>0968-78-0105</t>
  </si>
  <si>
    <t>0968-78-7106</t>
  </si>
  <si>
    <t>〒865-0055</t>
  </si>
  <si>
    <t>玉名市大浜町1765-8</t>
  </si>
  <si>
    <t>0968-76-0136</t>
  </si>
  <si>
    <t>0968-76-0140</t>
  </si>
  <si>
    <t>山鹿</t>
  </si>
  <si>
    <t>〒861-0501</t>
  </si>
  <si>
    <t>山鹿市山鹿446</t>
  </si>
  <si>
    <t>0968-43-1185</t>
  </si>
  <si>
    <t>0968-43-5818</t>
  </si>
  <si>
    <t>鹿北</t>
  </si>
  <si>
    <t>〒861-0601</t>
  </si>
  <si>
    <t>0968-32-2019</t>
  </si>
  <si>
    <t>0968-32-3797</t>
  </si>
  <si>
    <t>菊鹿</t>
  </si>
  <si>
    <t>〒861-0406</t>
  </si>
  <si>
    <t>0968-48-2034</t>
  </si>
  <si>
    <t>0968-48-3194</t>
  </si>
  <si>
    <t>〒861-0331</t>
  </si>
  <si>
    <t>0968-46-2076</t>
  </si>
  <si>
    <t>0968-42-3040</t>
  </si>
  <si>
    <t>〒861-0133</t>
  </si>
  <si>
    <t>096-272-0191</t>
  </si>
  <si>
    <t>〒861-0135</t>
  </si>
  <si>
    <t>096-272-0103</t>
  </si>
  <si>
    <t>096-272-0160</t>
  </si>
  <si>
    <t>〒861-0114</t>
  </si>
  <si>
    <t>096-272-0209</t>
  </si>
  <si>
    <t>096-272-0431</t>
  </si>
  <si>
    <t>米野岳</t>
  </si>
  <si>
    <t>〒861-0561</t>
  </si>
  <si>
    <t>0968-36-3152</t>
  </si>
  <si>
    <t>菊池北</t>
  </si>
  <si>
    <t>〒861-1331</t>
  </si>
  <si>
    <t>菊池市隈府1515</t>
  </si>
  <si>
    <t>0968-25-2041</t>
  </si>
  <si>
    <t>0968-25-1908</t>
  </si>
  <si>
    <t>菊池南</t>
  </si>
  <si>
    <t>菊池市隈府833</t>
  </si>
  <si>
    <t>0968-25-2239</t>
  </si>
  <si>
    <t>0968-25-0972</t>
  </si>
  <si>
    <t>七城</t>
  </si>
  <si>
    <t>〒861-1353</t>
  </si>
  <si>
    <t>0968-25-2628</t>
  </si>
  <si>
    <t>0968-25-3130</t>
  </si>
  <si>
    <t>旭志</t>
  </si>
  <si>
    <t>〒869-1204</t>
  </si>
  <si>
    <t>0968-37-2009</t>
  </si>
  <si>
    <t>0968-37-3535</t>
  </si>
  <si>
    <t>〒869-1233</t>
  </si>
  <si>
    <t>菊池郡大津町大津1270</t>
  </si>
  <si>
    <t>096-293-4374</t>
  </si>
  <si>
    <t>096-293-4333</t>
  </si>
  <si>
    <t>大津北</t>
  </si>
  <si>
    <t>菊池郡大津町大津310</t>
  </si>
  <si>
    <t>096-294-2310</t>
  </si>
  <si>
    <t>096-294-2316</t>
  </si>
  <si>
    <t>菊陽</t>
  </si>
  <si>
    <t>〒869-1103</t>
  </si>
  <si>
    <t>菊池郡菊陽町久保田2563</t>
  </si>
  <si>
    <t>096-232-2004</t>
  </si>
  <si>
    <t>096-232-1218</t>
  </si>
  <si>
    <t>武蔵ヶ丘</t>
  </si>
  <si>
    <t>〒869-1101</t>
  </si>
  <si>
    <t>菊池郡菊陽町津久札3518</t>
  </si>
  <si>
    <t>096-232-4110</t>
  </si>
  <si>
    <t>096-232-4509</t>
  </si>
  <si>
    <t>合志</t>
  </si>
  <si>
    <t>〒861-1115</t>
  </si>
  <si>
    <t>096-248-0006</t>
  </si>
  <si>
    <t>096-249-2035</t>
  </si>
  <si>
    <t>泗水</t>
  </si>
  <si>
    <t>〒861-1212</t>
  </si>
  <si>
    <t>0968-38-2450</t>
  </si>
  <si>
    <t>0968-38-6560</t>
  </si>
  <si>
    <t>西合志</t>
  </si>
  <si>
    <t>〒861-1103</t>
  </si>
  <si>
    <t>096-242-0100</t>
  </si>
  <si>
    <t>096-242-2006</t>
  </si>
  <si>
    <t>西合志南</t>
  </si>
  <si>
    <t>〒861-1102</t>
  </si>
  <si>
    <t>096-242-3733</t>
  </si>
  <si>
    <t>096-242-3739</t>
  </si>
  <si>
    <t>一の宮</t>
  </si>
  <si>
    <t>〒869-2612</t>
  </si>
  <si>
    <t>0967-22-0201</t>
  </si>
  <si>
    <t>0967-22-3815</t>
  </si>
  <si>
    <t>〒869-2225</t>
  </si>
  <si>
    <t>0967-34-0010</t>
  </si>
  <si>
    <t>0967-34-2351</t>
  </si>
  <si>
    <t>南小国</t>
  </si>
  <si>
    <t>〒869-2401</t>
  </si>
  <si>
    <t>阿蘇郡南小国町赤馬場1833</t>
  </si>
  <si>
    <t>0967-42-0034</t>
  </si>
  <si>
    <t>0967-42-0916</t>
  </si>
  <si>
    <t>〒869-2501</t>
  </si>
  <si>
    <t>0967-46-3225</t>
  </si>
  <si>
    <t>0967-46-3493</t>
  </si>
  <si>
    <t>〒869-2703</t>
  </si>
  <si>
    <t>0967-25-2013</t>
  </si>
  <si>
    <t>0967-25-2939</t>
  </si>
  <si>
    <t>波野</t>
  </si>
  <si>
    <t>〒869-2806</t>
  </si>
  <si>
    <t>0967-24-2031</t>
  </si>
  <si>
    <t>0967-23-0010</t>
  </si>
  <si>
    <t>〒861-3913</t>
  </si>
  <si>
    <t>0967-83-0546</t>
  </si>
  <si>
    <t>0967-73-6001</t>
  </si>
  <si>
    <t>〒869-1824</t>
  </si>
  <si>
    <t>0967-65-0023</t>
  </si>
  <si>
    <t>0967-65-0024</t>
  </si>
  <si>
    <t>〒869-1602</t>
  </si>
  <si>
    <t>0967-62-0226</t>
  </si>
  <si>
    <t>0967-62-3367</t>
  </si>
  <si>
    <t>〒869-1404</t>
  </si>
  <si>
    <t>0967-67-0030</t>
  </si>
  <si>
    <t>0967-67-2561</t>
  </si>
  <si>
    <t>〒861-2402</t>
  </si>
  <si>
    <t>096-279-2003</t>
  </si>
  <si>
    <t>096-279-4082</t>
  </si>
  <si>
    <t>〒861-3206</t>
  </si>
  <si>
    <t>上益城郡御船町辺田見55</t>
  </si>
  <si>
    <t>096-282-0002</t>
  </si>
  <si>
    <t>096-282-1591</t>
  </si>
  <si>
    <t>嘉島</t>
  </si>
  <si>
    <t>〒861-3106</t>
  </si>
  <si>
    <t>上益城郡嘉島町上島887</t>
  </si>
  <si>
    <t>096-237-0014</t>
  </si>
  <si>
    <t>096-237-0190</t>
  </si>
  <si>
    <t>木山</t>
  </si>
  <si>
    <t>〒861-2244</t>
  </si>
  <si>
    <t>上益城郡益城町寺迫1090</t>
  </si>
  <si>
    <t>096-286-2043</t>
  </si>
  <si>
    <t>096-286-2048</t>
  </si>
  <si>
    <t>益城</t>
  </si>
  <si>
    <t>〒861-2233</t>
  </si>
  <si>
    <t>上益城郡益城町惣領900</t>
  </si>
  <si>
    <t>096-286-2025</t>
  </si>
  <si>
    <t>096-286-2066</t>
  </si>
  <si>
    <t>〒861-4623</t>
  </si>
  <si>
    <t>上益城郡甲佐町中横田300</t>
  </si>
  <si>
    <t>096-234-0689</t>
  </si>
  <si>
    <t>096-234-0799</t>
  </si>
  <si>
    <t>〒861-3515</t>
  </si>
  <si>
    <t>0967-72-3810</t>
  </si>
  <si>
    <t>0967-72-0712</t>
  </si>
  <si>
    <t>清和</t>
  </si>
  <si>
    <t>〒861-3811</t>
  </si>
  <si>
    <t>0967-82-2124</t>
  </si>
  <si>
    <t>0967-82-2125</t>
  </si>
  <si>
    <t>〒869-0433</t>
  </si>
  <si>
    <t>宇土市新小路町151</t>
  </si>
  <si>
    <t>0964-22-0140</t>
  </si>
  <si>
    <t>0964-22-5265</t>
  </si>
  <si>
    <t>住吉</t>
  </si>
  <si>
    <t>〒869-0402</t>
  </si>
  <si>
    <t>宇土市笹原町1700</t>
  </si>
  <si>
    <t>0964-22-0346</t>
  </si>
  <si>
    <t>0964-22-0302</t>
  </si>
  <si>
    <t>網田</t>
  </si>
  <si>
    <t>〒869-3173</t>
  </si>
  <si>
    <t>宇土市下網田町1120</t>
  </si>
  <si>
    <t>0964-27-0011</t>
  </si>
  <si>
    <t>0964-27-0062</t>
  </si>
  <si>
    <t>三角</t>
  </si>
  <si>
    <t>〒869-3205</t>
  </si>
  <si>
    <t>0964-52-2136</t>
  </si>
  <si>
    <t>0964-52-2081</t>
  </si>
  <si>
    <t>不知火</t>
  </si>
  <si>
    <t>〒869-0562</t>
  </si>
  <si>
    <t>0964-32-0211</t>
  </si>
  <si>
    <t>0964-32-0304</t>
  </si>
  <si>
    <t>〒861-4202</t>
  </si>
  <si>
    <t>0964-28-2006</t>
  </si>
  <si>
    <t>0964-28-0165</t>
  </si>
  <si>
    <t>〒861-4154</t>
  </si>
  <si>
    <t>096-357-4343</t>
  </si>
  <si>
    <t>096-357-4344</t>
  </si>
  <si>
    <t>〒869-0502</t>
  </si>
  <si>
    <t>0964-33-1130</t>
  </si>
  <si>
    <t>0964-33-1131</t>
  </si>
  <si>
    <t>小川</t>
  </si>
  <si>
    <t>〒869-0605</t>
  </si>
  <si>
    <t>0964-43-0036</t>
  </si>
  <si>
    <t>0964-43-0167</t>
  </si>
  <si>
    <t>豊野</t>
  </si>
  <si>
    <t>〒861-4301</t>
  </si>
  <si>
    <t>0964-45-2004</t>
  </si>
  <si>
    <t>0964-45-2104</t>
  </si>
  <si>
    <t>中央</t>
  </si>
  <si>
    <t>〒861-4405</t>
  </si>
  <si>
    <t>0964-46-2017</t>
  </si>
  <si>
    <t>0964-46-2027</t>
  </si>
  <si>
    <t>砥用</t>
  </si>
  <si>
    <t>〒861-4727</t>
  </si>
  <si>
    <t>0964-47-0004</t>
  </si>
  <si>
    <t>0964-47-0364</t>
  </si>
  <si>
    <t>八代第一</t>
  </si>
  <si>
    <t>〒866-0865</t>
  </si>
  <si>
    <t>八代市北ノ丸町1-29</t>
  </si>
  <si>
    <t>0965-33-0915</t>
  </si>
  <si>
    <t>八代第二</t>
  </si>
  <si>
    <t>〒866-0824</t>
  </si>
  <si>
    <t>八代市上日置町2248-1</t>
  </si>
  <si>
    <t>0965-32-8139</t>
  </si>
  <si>
    <t>0965-33-0843</t>
  </si>
  <si>
    <t>八代第三</t>
  </si>
  <si>
    <t>〒866-0044</t>
  </si>
  <si>
    <t>八代市中北町3378-5</t>
  </si>
  <si>
    <t>0965-33-1102</t>
  </si>
  <si>
    <t>0965-33-1103</t>
  </si>
  <si>
    <t>八代第四</t>
  </si>
  <si>
    <t>〒866-0897</t>
  </si>
  <si>
    <t>八代市古閑上町182-2</t>
  </si>
  <si>
    <t>0965-32-3255</t>
  </si>
  <si>
    <t>0965-35-8997</t>
  </si>
  <si>
    <t>八代第五</t>
  </si>
  <si>
    <t>〒866-0065</t>
  </si>
  <si>
    <t>八代市豊原下町3807</t>
  </si>
  <si>
    <t>0965-32-3259</t>
  </si>
  <si>
    <t>八代第六</t>
  </si>
  <si>
    <t>〒869-5155</t>
  </si>
  <si>
    <t>八代市水島町2065-4</t>
  </si>
  <si>
    <t>0965-32-3991</t>
  </si>
  <si>
    <t>八代第七</t>
  </si>
  <si>
    <t>〒866-0006</t>
  </si>
  <si>
    <t>八代市郡築七番町41-2</t>
  </si>
  <si>
    <t>0965-37-0138</t>
  </si>
  <si>
    <t>八代第八</t>
  </si>
  <si>
    <t>〒866-0804</t>
  </si>
  <si>
    <t>0965-32-2966</t>
  </si>
  <si>
    <t>日奈久</t>
  </si>
  <si>
    <t>〒869-5143</t>
  </si>
  <si>
    <t>八代市日奈久竹の内町4332-1</t>
  </si>
  <si>
    <t>0965-38-0144</t>
  </si>
  <si>
    <t>0965-31-9008</t>
  </si>
  <si>
    <t>二見</t>
  </si>
  <si>
    <t>〒869-5172</t>
  </si>
  <si>
    <t>八代市二見本町852</t>
  </si>
  <si>
    <t>0965-38-9330</t>
  </si>
  <si>
    <t>坂本</t>
  </si>
  <si>
    <t>〒869-6115</t>
  </si>
  <si>
    <t>0965-45-2016</t>
  </si>
  <si>
    <t>0965-45-2017</t>
  </si>
  <si>
    <t>千丁</t>
  </si>
  <si>
    <t>〒869-4704</t>
  </si>
  <si>
    <t>0965-46-0036</t>
  </si>
  <si>
    <t>0965-46-0086</t>
  </si>
  <si>
    <t>鏡</t>
  </si>
  <si>
    <t>〒869-4202</t>
  </si>
  <si>
    <t>0965-52-0107</t>
  </si>
  <si>
    <t>0965-52-0329</t>
  </si>
  <si>
    <t>竜北</t>
  </si>
  <si>
    <t>〒869-4814</t>
  </si>
  <si>
    <t>0965-52-1504</t>
  </si>
  <si>
    <t>0965-52-2706</t>
  </si>
  <si>
    <t>東陽</t>
  </si>
  <si>
    <t>〒869-4301</t>
  </si>
  <si>
    <t>0965-65-2650</t>
  </si>
  <si>
    <t>0965-65-2667</t>
  </si>
  <si>
    <t>泉</t>
  </si>
  <si>
    <t>〒869-4401</t>
  </si>
  <si>
    <t>0965-67-2311</t>
  </si>
  <si>
    <t>0965-36-4010</t>
  </si>
  <si>
    <t>〒869-4601</t>
  </si>
  <si>
    <t>0965-62-2525</t>
  </si>
  <si>
    <t>0965-62-4460</t>
  </si>
  <si>
    <t>水俣第一</t>
  </si>
  <si>
    <t>〒867-0012</t>
  </si>
  <si>
    <t>水俣市古城1丁目14-1</t>
  </si>
  <si>
    <t>0966-63-2981</t>
  </si>
  <si>
    <t>0966-63-2990</t>
  </si>
  <si>
    <t>水俣第二</t>
  </si>
  <si>
    <t>〒867-0067</t>
  </si>
  <si>
    <t>水俣市塩浜町3-1</t>
  </si>
  <si>
    <t>0966-63-3651</t>
  </si>
  <si>
    <t>0966-63-2857</t>
  </si>
  <si>
    <t>袋</t>
  </si>
  <si>
    <t>〒867-0034</t>
  </si>
  <si>
    <t>水俣市袋1403-2</t>
  </si>
  <si>
    <t>0966-63-4711</t>
  </si>
  <si>
    <t>0966-63-4852</t>
  </si>
  <si>
    <t>〒867-0173</t>
  </si>
  <si>
    <t>水俣市葛渡181</t>
  </si>
  <si>
    <t>0966-67-1001</t>
  </si>
  <si>
    <t>0966-67-1028</t>
  </si>
  <si>
    <t>田浦</t>
  </si>
  <si>
    <t>〒869-5302</t>
  </si>
  <si>
    <t>0966-87-0026</t>
  </si>
  <si>
    <t>佐敷</t>
  </si>
  <si>
    <t>〒869-5442</t>
  </si>
  <si>
    <t>芦北郡芦北町花岡496-2</t>
  </si>
  <si>
    <t>0966-82-2107</t>
  </si>
  <si>
    <t>湯浦</t>
  </si>
  <si>
    <t>〒869-5563</t>
  </si>
  <si>
    <t>芦北郡芦北町湯浦369</t>
  </si>
  <si>
    <t>0966-86-0035</t>
  </si>
  <si>
    <t>津奈木</t>
  </si>
  <si>
    <t>〒869-5603</t>
  </si>
  <si>
    <t>芦北郡津奈木町岩城425</t>
  </si>
  <si>
    <t>0966-78-2019</t>
  </si>
  <si>
    <t>0966-78-2955</t>
  </si>
  <si>
    <t>人吉第一</t>
  </si>
  <si>
    <t>〒868-0057</t>
  </si>
  <si>
    <t>人吉市土手町36-3</t>
  </si>
  <si>
    <t>0966-23-2295</t>
  </si>
  <si>
    <t>0966-23-2296</t>
  </si>
  <si>
    <t>人吉第二</t>
  </si>
  <si>
    <t>〒868-0081</t>
  </si>
  <si>
    <t>人吉市上林町622</t>
  </si>
  <si>
    <t>0966-23-2297</t>
  </si>
  <si>
    <t>0966-23-2298</t>
  </si>
  <si>
    <t>人吉第三</t>
  </si>
  <si>
    <t>〒868-0801</t>
  </si>
  <si>
    <t>人吉市上田代町2008</t>
  </si>
  <si>
    <t>0966-23-0044</t>
  </si>
  <si>
    <t>0966-25-3610</t>
  </si>
  <si>
    <t>錦</t>
  </si>
  <si>
    <t>〒868-0302</t>
  </si>
  <si>
    <t>球磨郡錦町一武1115</t>
  </si>
  <si>
    <t>0966-38-1043</t>
  </si>
  <si>
    <t>0966-38-2075</t>
  </si>
  <si>
    <t>〒868-0422</t>
  </si>
  <si>
    <t>球磨郡あさぎり町上北2144</t>
  </si>
  <si>
    <t>0966-47-0010</t>
  </si>
  <si>
    <t>0966-47-0690</t>
  </si>
  <si>
    <t>〒868-0501</t>
  </si>
  <si>
    <t>0966-42-2024</t>
  </si>
  <si>
    <t>0966-42-3124</t>
  </si>
  <si>
    <t>湯前</t>
  </si>
  <si>
    <t>〒868-0623</t>
  </si>
  <si>
    <t>球磨郡湯前町2643</t>
  </si>
  <si>
    <t>0966-43-2022</t>
  </si>
  <si>
    <t>0966-43-3139</t>
  </si>
  <si>
    <t>〒868-0703</t>
  </si>
  <si>
    <t>球磨郡水上村湯山1</t>
  </si>
  <si>
    <t>0966-44-0021</t>
  </si>
  <si>
    <t>0966-44-0561</t>
  </si>
  <si>
    <t>相良</t>
  </si>
  <si>
    <t>〒868-0094</t>
  </si>
  <si>
    <t>球磨郡相良村大字深水2130</t>
  </si>
  <si>
    <t>0966-35-0050</t>
  </si>
  <si>
    <t>0966-35-0096</t>
  </si>
  <si>
    <t>五木</t>
  </si>
  <si>
    <t>〒868-0092</t>
  </si>
  <si>
    <t>球磨郡山江村山田丁60</t>
  </si>
  <si>
    <t>0966-22-5376</t>
  </si>
  <si>
    <t>0966-22-7061</t>
  </si>
  <si>
    <t>球磨</t>
  </si>
  <si>
    <t>〒869-6403</t>
  </si>
  <si>
    <t>球磨郡球磨村一勝地丙123</t>
  </si>
  <si>
    <t>0966-32-1122</t>
  </si>
  <si>
    <t>0966-32-1123</t>
  </si>
  <si>
    <t>本渡</t>
  </si>
  <si>
    <t>0969-23-4340</t>
  </si>
  <si>
    <t>0969-23-4241</t>
  </si>
  <si>
    <t>本渡東</t>
  </si>
  <si>
    <t>〒863-0041</t>
  </si>
  <si>
    <t>0969-23-5995</t>
  </si>
  <si>
    <t>0969-22-2907</t>
  </si>
  <si>
    <t>稜南</t>
  </si>
  <si>
    <t>〒863-0043</t>
  </si>
  <si>
    <t>0969-23-9966</t>
  </si>
  <si>
    <t>0966-23-8151</t>
  </si>
  <si>
    <t>〒863-1901</t>
  </si>
  <si>
    <t>0969-72-3134</t>
  </si>
  <si>
    <t>0969-72-3127</t>
  </si>
  <si>
    <t>〒869-3603</t>
  </si>
  <si>
    <t>0964-56-0365</t>
  </si>
  <si>
    <t>0964-56-4960</t>
  </si>
  <si>
    <t>湯島</t>
  </si>
  <si>
    <t>〒869-3711</t>
  </si>
  <si>
    <t>0964-56-4151</t>
  </si>
  <si>
    <t>〒861-6102</t>
  </si>
  <si>
    <t>0969-56-0606</t>
  </si>
  <si>
    <t>0969-56-0631</t>
  </si>
  <si>
    <t>〒861-7312</t>
  </si>
  <si>
    <t>0969-53-0532</t>
  </si>
  <si>
    <t>0969-53-0568</t>
  </si>
  <si>
    <t>姫戸</t>
  </si>
  <si>
    <t>〒866-0101</t>
  </si>
  <si>
    <t>0969-58-2503</t>
  </si>
  <si>
    <t>0969-58-2737</t>
  </si>
  <si>
    <t>龍ヶ岳</t>
  </si>
  <si>
    <t>0969-62-0174</t>
  </si>
  <si>
    <t>御所浦</t>
  </si>
  <si>
    <t>0969-67-3004</t>
  </si>
  <si>
    <t>0969-67-3848</t>
  </si>
  <si>
    <t>〒861-6402</t>
  </si>
  <si>
    <t>0969-64-3389</t>
  </si>
  <si>
    <t>栖本</t>
  </si>
  <si>
    <t>〒861-6305</t>
  </si>
  <si>
    <t>0969-66-2024</t>
  </si>
  <si>
    <t>0969-66-2025</t>
  </si>
  <si>
    <t>新和</t>
  </si>
  <si>
    <t>〒863-0101</t>
  </si>
  <si>
    <t>0969-46-2235</t>
  </si>
  <si>
    <t>0969-46-2405</t>
  </si>
  <si>
    <t>苓北</t>
  </si>
  <si>
    <t>〒863-2503</t>
  </si>
  <si>
    <t>天草郡苓北町志岐294-4</t>
  </si>
  <si>
    <t>0969-35-0035</t>
  </si>
  <si>
    <t>0969-35-0437</t>
  </si>
  <si>
    <t>〒863-2804</t>
  </si>
  <si>
    <t>0969-42-1105</t>
  </si>
  <si>
    <t>0969-42-1106</t>
  </si>
  <si>
    <t>〒863-1202</t>
  </si>
  <si>
    <t>0969-76-0009</t>
  </si>
  <si>
    <t>0969-76-0091</t>
  </si>
  <si>
    <t>学校番号：</t>
    <rPh sb="0" eb="2">
      <t>ガッコウ</t>
    </rPh>
    <rPh sb="2" eb="4">
      <t>バンゴウ</t>
    </rPh>
    <phoneticPr fontId="2"/>
  </si>
  <si>
    <t>電話・ＦＡＸ番号：</t>
    <rPh sb="0" eb="2">
      <t>デンワ</t>
    </rPh>
    <phoneticPr fontId="2"/>
  </si>
  <si>
    <t>郵便番号：</t>
    <rPh sb="0" eb="2">
      <t>ユウビン</t>
    </rPh>
    <rPh sb="2" eb="4">
      <t>バンゴウ</t>
    </rPh>
    <phoneticPr fontId="2"/>
  </si>
  <si>
    <t>連絡（携帯）：</t>
    <rPh sb="0" eb="2">
      <t>レンラク</t>
    </rPh>
    <rPh sb="3" eb="5">
      <t>ケイタイ</t>
    </rPh>
    <phoneticPr fontId="2"/>
  </si>
  <si>
    <t>監督名：</t>
    <rPh sb="0" eb="2">
      <t>カントク</t>
    </rPh>
    <rPh sb="2" eb="3">
      <t>メイ</t>
    </rPh>
    <phoneticPr fontId="2"/>
  </si>
  <si>
    <t>　　各氏名を入力してください。（全角漢字）</t>
    <rPh sb="2" eb="3">
      <t>カク</t>
    </rPh>
    <rPh sb="3" eb="5">
      <t>シメイ</t>
    </rPh>
    <rPh sb="6" eb="8">
      <t>ニュウリョク</t>
    </rPh>
    <rPh sb="16" eb="18">
      <t>ゼンカク</t>
    </rPh>
    <rPh sb="18" eb="20">
      <t>カンジ</t>
    </rPh>
    <phoneticPr fontId="2"/>
  </si>
  <si>
    <t>４種競技</t>
    <rPh sb="1" eb="2">
      <t>シュ</t>
    </rPh>
    <rPh sb="2" eb="4">
      <t>キョウギ</t>
    </rPh>
    <phoneticPr fontId="2"/>
  </si>
  <si>
    <t>種　目</t>
    <rPh sb="0" eb="1">
      <t>タネ</t>
    </rPh>
    <rPh sb="2" eb="3">
      <t>メ</t>
    </rPh>
    <phoneticPr fontId="2"/>
  </si>
  <si>
    <t>ﾁｰﾑｴﾝﾄﾘｰ</t>
  </si>
  <si>
    <t>DB</t>
  </si>
  <si>
    <t>N1</t>
  </si>
  <si>
    <t>N2</t>
  </si>
  <si>
    <t>TM</t>
  </si>
  <si>
    <t>S1</t>
  </si>
  <si>
    <t>S2</t>
  </si>
  <si>
    <t>S3</t>
  </si>
  <si>
    <t>S4</t>
  </si>
  <si>
    <t>S5</t>
  </si>
  <si>
    <t>S6</t>
  </si>
  <si>
    <t>○</t>
  </si>
  <si>
    <t>共通
400R</t>
    <rPh sb="0" eb="2">
      <t>キョウツウ</t>
    </rPh>
    <phoneticPr fontId="2"/>
  </si>
  <si>
    <t>低学
400R</t>
    <rPh sb="0" eb="1">
      <t>テイ</t>
    </rPh>
    <rPh sb="1" eb="2">
      <t>ガク</t>
    </rPh>
    <phoneticPr fontId="2"/>
  </si>
  <si>
    <t>２年１５００ｍ</t>
    <rPh sb="1" eb="2">
      <t>ネン</t>
    </rPh>
    <phoneticPr fontId="2"/>
  </si>
  <si>
    <t>低学１００ｍＨ</t>
    <rPh sb="0" eb="1">
      <t>テイ</t>
    </rPh>
    <rPh sb="1" eb="2">
      <t>ガク</t>
    </rPh>
    <phoneticPr fontId="2"/>
  </si>
  <si>
    <t>参加標準記録</t>
    <rPh sb="0" eb="2">
      <t>サンカ</t>
    </rPh>
    <rPh sb="2" eb="4">
      <t>ヒョウジュン</t>
    </rPh>
    <rPh sb="4" eb="6">
      <t>キロク</t>
    </rPh>
    <phoneticPr fontId="2"/>
  </si>
  <si>
    <t>２年８００ｍ</t>
    <rPh sb="1" eb="2">
      <t>ネン</t>
    </rPh>
    <phoneticPr fontId="2"/>
  </si>
  <si>
    <t>低学８０ｍＨ</t>
    <rPh sb="0" eb="1">
      <t>テイ</t>
    </rPh>
    <rPh sb="1" eb="2">
      <t>ガク</t>
    </rPh>
    <phoneticPr fontId="2"/>
  </si>
  <si>
    <t>共通２００ｍ</t>
    <rPh sb="0" eb="2">
      <t>キョウツウ</t>
    </rPh>
    <phoneticPr fontId="2"/>
  </si>
  <si>
    <t>共通８００ｍ</t>
    <rPh sb="0" eb="2">
      <t>キョウツウ</t>
    </rPh>
    <phoneticPr fontId="2"/>
  </si>
  <si>
    <t>共通１５００ｍ</t>
    <rPh sb="0" eb="2">
      <t>キョウツウ</t>
    </rPh>
    <phoneticPr fontId="2"/>
  </si>
  <si>
    <t>共通１００ｍＨ</t>
    <rPh sb="0" eb="2">
      <t>キョウツウ</t>
    </rPh>
    <phoneticPr fontId="2"/>
  </si>
  <si>
    <t>共通４００ｍ</t>
    <rPh sb="0" eb="2">
      <t>キョウツウ</t>
    </rPh>
    <phoneticPr fontId="2"/>
  </si>
  <si>
    <t>共通３０００ｍ</t>
    <rPh sb="0" eb="2">
      <t>キョウツウ</t>
    </rPh>
    <phoneticPr fontId="2"/>
  </si>
  <si>
    <t>共通１１０ｍＨ</t>
    <rPh sb="0" eb="2">
      <t>キョウツウ</t>
    </rPh>
    <phoneticPr fontId="2"/>
  </si>
  <si>
    <t>学年範囲</t>
    <rPh sb="0" eb="2">
      <t>ガクネン</t>
    </rPh>
    <rPh sb="2" eb="4">
      <t>ハンイ</t>
    </rPh>
    <phoneticPr fontId="2"/>
  </si>
  <si>
    <t>ﾘﾚｰ種目</t>
    <rPh sb="3" eb="5">
      <t>シュモク</t>
    </rPh>
    <phoneticPr fontId="2"/>
  </si>
  <si>
    <t>３年１５００ｍ</t>
    <rPh sb="1" eb="2">
      <t>ネン</t>
    </rPh>
    <phoneticPr fontId="2"/>
  </si>
  <si>
    <t>３年８００ｍ</t>
    <rPh sb="1" eb="2">
      <t>ネン</t>
    </rPh>
    <phoneticPr fontId="2"/>
  </si>
  <si>
    <t>熊・城南</t>
  </si>
  <si>
    <t>熊・西原</t>
  </si>
  <si>
    <t>玉名郡和水町江田4250</t>
  </si>
  <si>
    <t>玉・有明</t>
  </si>
  <si>
    <t>玉名郡和水町板楠1001</t>
  </si>
  <si>
    <t>玉名市岱明町浜田120</t>
  </si>
  <si>
    <t>山鹿市鹿北町四丁1464</t>
  </si>
  <si>
    <t>山鹿市菊鹿町下内田485</t>
  </si>
  <si>
    <t>山鹿市鹿本町来民1267-1</t>
  </si>
  <si>
    <t>山鹿市鹿央町岩原1350</t>
  </si>
  <si>
    <t>0968-36-3151</t>
  </si>
  <si>
    <t>菊池市七城町甲佐町66</t>
  </si>
  <si>
    <t>合志市豊岡955</t>
  </si>
  <si>
    <t>合志市野々島4393-1</t>
  </si>
  <si>
    <t>合志市須屋2956</t>
  </si>
  <si>
    <t>阿蘇市一の宮町宮地1669-2</t>
  </si>
  <si>
    <t>阿蘇市町黒川1266</t>
  </si>
  <si>
    <t>阿蘇市波野大字波野3748</t>
  </si>
  <si>
    <t>阿蘇郡小国町大字宮原200</t>
  </si>
  <si>
    <t>阿蘇郡産山村大字山鹿477</t>
  </si>
  <si>
    <t>阿蘇郡高森町大字野尻1912</t>
  </si>
  <si>
    <t>阿蘇郡高森町大字高森1955</t>
  </si>
  <si>
    <t>阿蘇郡南阿蘇村大字河陽3645</t>
  </si>
  <si>
    <t>阿・西原</t>
  </si>
  <si>
    <t>阿蘇郡西原村大字小森3251</t>
  </si>
  <si>
    <t>宇城市三角町波多2946</t>
  </si>
  <si>
    <t>宇城市不知火町長崎45</t>
  </si>
  <si>
    <t>宇城市松橋町松橋522-1</t>
  </si>
  <si>
    <t>宇城市小川町南部田287-2</t>
  </si>
  <si>
    <t>宇城市豊野町糸石3536</t>
  </si>
  <si>
    <t>下益城郡美里町原町330</t>
  </si>
  <si>
    <t>下益城郡美里町萱野810</t>
  </si>
  <si>
    <t>0965-32-7103</t>
  </si>
  <si>
    <t>八代市坂本町荒瀬6000</t>
  </si>
  <si>
    <t>八代市千丁町古閑出新2493-1</t>
  </si>
  <si>
    <t>八代市鏡町内田1038-1</t>
  </si>
  <si>
    <t>八代郡氷川町島地665</t>
  </si>
  <si>
    <t>八代郡氷川町今39</t>
  </si>
  <si>
    <t>八代市東陽町南1869</t>
  </si>
  <si>
    <t>八代市泉町柿迫1111</t>
  </si>
  <si>
    <t>芦北郡芦北町田浦760</t>
  </si>
  <si>
    <t>天草市志柿町5031</t>
  </si>
  <si>
    <t>天草市亀場町亀川1425</t>
  </si>
  <si>
    <t>天草市牛深町1211-25</t>
  </si>
  <si>
    <t>牛深東</t>
  </si>
  <si>
    <t>〒863-1902</t>
  </si>
  <si>
    <t>天草市久玉町2364</t>
  </si>
  <si>
    <t>0969-73-4646</t>
  </si>
  <si>
    <t>0969-72-3214</t>
  </si>
  <si>
    <t>天・有明</t>
  </si>
  <si>
    <t>天草市有明町赤崎3383</t>
  </si>
  <si>
    <t>天草市倉岳町棚底2691</t>
  </si>
  <si>
    <t>天草市栖本町湯船原745</t>
  </si>
  <si>
    <t>天草市新和町小宮地1304</t>
  </si>
  <si>
    <t>天草市天草町高浜乙第488-1</t>
  </si>
  <si>
    <t>天草市河浦町河浦35-24</t>
  </si>
  <si>
    <t>上天草市大矢野町中483</t>
  </si>
  <si>
    <t>上天草市大矢野町湯島154</t>
  </si>
  <si>
    <t>上天草市姫戸町姫浦2500</t>
  </si>
  <si>
    <t>菊池市旭志小原224</t>
  </si>
  <si>
    <t>学校番号</t>
  </si>
  <si>
    <t>郵便番号</t>
  </si>
  <si>
    <t>受付担当</t>
  </si>
  <si>
    <t>富合</t>
    <rPh sb="0" eb="2">
      <t>トミアイ</t>
    </rPh>
    <phoneticPr fontId="2"/>
  </si>
  <si>
    <t>鹿南</t>
    <rPh sb="0" eb="2">
      <t>カナン</t>
    </rPh>
    <phoneticPr fontId="2"/>
  </si>
  <si>
    <t>五霊</t>
    <rPh sb="0" eb="2">
      <t>ゴレイ</t>
    </rPh>
    <phoneticPr fontId="2"/>
  </si>
  <si>
    <t>植木北</t>
    <rPh sb="0" eb="2">
      <t>ウエキ</t>
    </rPh>
    <rPh sb="2" eb="3">
      <t>キタ</t>
    </rPh>
    <phoneticPr fontId="2"/>
  </si>
  <si>
    <t>熊本聾</t>
    <rPh sb="0" eb="2">
      <t>クマモト</t>
    </rPh>
    <rPh sb="2" eb="3">
      <t>ロウ</t>
    </rPh>
    <phoneticPr fontId="2"/>
  </si>
  <si>
    <t>荒尾海陽</t>
    <rPh sb="0" eb="2">
      <t>アラオ</t>
    </rPh>
    <rPh sb="2" eb="4">
      <t>カイヨウ</t>
    </rPh>
    <phoneticPr fontId="2"/>
  </si>
  <si>
    <t>荒尾第三</t>
    <rPh sb="0" eb="2">
      <t>アラオ</t>
    </rPh>
    <rPh sb="2" eb="3">
      <t>ダイ</t>
    </rPh>
    <rPh sb="3" eb="4">
      <t>サン</t>
    </rPh>
    <phoneticPr fontId="2"/>
  </si>
  <si>
    <t>荒尾第四</t>
    <rPh sb="0" eb="2">
      <t>アラオ</t>
    </rPh>
    <rPh sb="2" eb="3">
      <t>ダイ</t>
    </rPh>
    <rPh sb="3" eb="4">
      <t>ヨン</t>
    </rPh>
    <phoneticPr fontId="2"/>
  </si>
  <si>
    <t>菊池市泗水町豊水3490</t>
  </si>
  <si>
    <t>上益城郡山都町城平527</t>
  </si>
  <si>
    <t>上益城郡山都町大平410</t>
  </si>
  <si>
    <t>上益城郡山都町今450-1</t>
  </si>
  <si>
    <t>県立宇土</t>
    <rPh sb="0" eb="2">
      <t>ケンリツ</t>
    </rPh>
    <rPh sb="2" eb="4">
      <t>ウト</t>
    </rPh>
    <phoneticPr fontId="2"/>
  </si>
  <si>
    <t>宇土市古城町63</t>
    <rPh sb="0" eb="3">
      <t>ウトシ</t>
    </rPh>
    <rPh sb="3" eb="6">
      <t>コジョウマチ</t>
    </rPh>
    <phoneticPr fontId="2"/>
  </si>
  <si>
    <t>県立八代</t>
    <rPh sb="0" eb="2">
      <t>ケンリツ</t>
    </rPh>
    <rPh sb="2" eb="4">
      <t>ヤツシロ</t>
    </rPh>
    <phoneticPr fontId="2"/>
  </si>
  <si>
    <t>八代市永碇町856</t>
    <rPh sb="0" eb="3">
      <t>ヤツシロシ</t>
    </rPh>
    <rPh sb="3" eb="4">
      <t>エイ</t>
    </rPh>
    <rPh sb="5" eb="6">
      <t>マチ</t>
    </rPh>
    <phoneticPr fontId="2"/>
  </si>
  <si>
    <t>八代養護</t>
    <rPh sb="0" eb="2">
      <t>ヤツシロ</t>
    </rPh>
    <rPh sb="2" eb="4">
      <t>ヨウゴ</t>
    </rPh>
    <phoneticPr fontId="2"/>
  </si>
  <si>
    <t>八代市高島町1-6</t>
    <rPh sb="0" eb="3">
      <t>ヤツシロシ</t>
    </rPh>
    <rPh sb="3" eb="6">
      <t>タカシママチ</t>
    </rPh>
    <phoneticPr fontId="2"/>
  </si>
  <si>
    <t>天草市本渡町広瀬5-110</t>
    <rPh sb="3" eb="6">
      <t>ホンドマチ</t>
    </rPh>
    <rPh sb="6" eb="8">
      <t>ヒロセ</t>
    </rPh>
    <phoneticPr fontId="2"/>
  </si>
  <si>
    <t>ﾄﾗｯｸ1</t>
  </si>
  <si>
    <t>ﾌｨｰﾙﾄﾞ1</t>
  </si>
  <si>
    <t>ﾄﾗｯｸ2</t>
  </si>
  <si>
    <t>ﾌｨｰﾙﾄﾞ2</t>
  </si>
  <si>
    <t>熊本市中央区出水5丁目3-1</t>
    <rPh sb="3" eb="6">
      <t>チュウオウク</t>
    </rPh>
    <phoneticPr fontId="2"/>
  </si>
  <si>
    <t>熊本市西区八島2丁目14-1</t>
    <rPh sb="3" eb="5">
      <t>ニシク</t>
    </rPh>
    <phoneticPr fontId="2"/>
  </si>
  <si>
    <t>熊本市南区八幡8丁目1-1</t>
    <rPh sb="3" eb="5">
      <t>ミナミク</t>
    </rPh>
    <phoneticPr fontId="2"/>
  </si>
  <si>
    <t>熊本市東区湖東１丁目13-1</t>
    <rPh sb="3" eb="5">
      <t>ヒガシク</t>
    </rPh>
    <phoneticPr fontId="2"/>
  </si>
  <si>
    <t>下・城南</t>
  </si>
  <si>
    <t>熊本市中央区京町本丁5-12</t>
    <rPh sb="3" eb="6">
      <t>チュウオウク</t>
    </rPh>
    <phoneticPr fontId="2"/>
  </si>
  <si>
    <t>熊本市東区東町3丁目14-2</t>
    <rPh sb="0" eb="3">
      <t>クマモトシ</t>
    </rPh>
    <rPh sb="3" eb="5">
      <t>ヒガシク</t>
    </rPh>
    <rPh sb="5" eb="7">
      <t>ヒガシマチ</t>
    </rPh>
    <rPh sb="8" eb="10">
      <t>チョウメ</t>
    </rPh>
    <phoneticPr fontId="2"/>
  </si>
  <si>
    <t>096-368-2135</t>
  </si>
  <si>
    <t>096-368-2137</t>
  </si>
  <si>
    <t>熊本市中央区大江5丁目2-1</t>
    <rPh sb="3" eb="6">
      <t>チュウオウク</t>
    </rPh>
    <phoneticPr fontId="2"/>
  </si>
  <si>
    <t>熊本市中央区九品寺3丁目1-1</t>
    <rPh sb="3" eb="6">
      <t>チュウオウク</t>
    </rPh>
    <phoneticPr fontId="2"/>
  </si>
  <si>
    <t>熊本市中央区九品寺2丁目6-78</t>
    <rPh sb="3" eb="6">
      <t>チュウオウク</t>
    </rPh>
    <phoneticPr fontId="2"/>
  </si>
  <si>
    <t>熊本市東区健軍2丁目11-54</t>
    <rPh sb="3" eb="5">
      <t>ヒガシク</t>
    </rPh>
    <phoneticPr fontId="2"/>
  </si>
  <si>
    <t>熊本市中央区黒髪3丁目12-16</t>
    <rPh sb="3" eb="6">
      <t>チュウオウク</t>
    </rPh>
    <phoneticPr fontId="2"/>
  </si>
  <si>
    <t>熊本市中央区上林町3-18</t>
    <rPh sb="3" eb="6">
      <t>チュウオウク</t>
    </rPh>
    <phoneticPr fontId="2"/>
  </si>
  <si>
    <t>熊本市西区池田4丁目23-1</t>
    <rPh sb="3" eb="5">
      <t>ニシク</t>
    </rPh>
    <phoneticPr fontId="2"/>
  </si>
  <si>
    <t>鎮西</t>
    <rPh sb="0" eb="2">
      <t>チンゼイ</t>
    </rPh>
    <phoneticPr fontId="2"/>
  </si>
  <si>
    <t>〒869-0454</t>
  </si>
  <si>
    <t>0964-22-0043</t>
  </si>
  <si>
    <t>0964-22-4753</t>
  </si>
  <si>
    <t>〒866-0885</t>
  </si>
  <si>
    <t>0965-33-4138</t>
  </si>
  <si>
    <t>0965-35-8463</t>
  </si>
  <si>
    <t>〒866-0014</t>
  </si>
  <si>
    <t>0965-32-3251</t>
  </si>
  <si>
    <t>0965-39-5007</t>
  </si>
  <si>
    <t>緑東</t>
    <rPh sb="0" eb="1">
      <t>ミドリ</t>
    </rPh>
    <rPh sb="1" eb="2">
      <t>ヒガシ</t>
    </rPh>
    <phoneticPr fontId="2"/>
  </si>
  <si>
    <t>〒863-0001</t>
  </si>
  <si>
    <t>松島</t>
    <rPh sb="0" eb="2">
      <t>マツシマ</t>
    </rPh>
    <phoneticPr fontId="2"/>
  </si>
  <si>
    <t>熊本市中央区大江3丁目1-12</t>
    <rPh sb="3" eb="6">
      <t>チュウオウク</t>
    </rPh>
    <phoneticPr fontId="2"/>
  </si>
  <si>
    <t>熊本市中央区千葉城町5-2</t>
    <rPh sb="3" eb="6">
      <t>チュウオウク</t>
    </rPh>
    <phoneticPr fontId="2"/>
  </si>
  <si>
    <t>熊本市中央区京町本丁1-14</t>
    <rPh sb="3" eb="6">
      <t>チュウオウク</t>
    </rPh>
    <phoneticPr fontId="2"/>
  </si>
  <si>
    <t>熊本市中央区本山町75</t>
    <rPh sb="3" eb="6">
      <t>チュウオウク</t>
    </rPh>
    <phoneticPr fontId="2"/>
  </si>
  <si>
    <t>熊本市中央区琴平2丁目9-59</t>
    <rPh sb="3" eb="6">
      <t>チュウオウク</t>
    </rPh>
    <phoneticPr fontId="2"/>
  </si>
  <si>
    <t>熊本市中央区坪井4丁目16-1</t>
    <rPh sb="3" eb="5">
      <t>チュウオウ</t>
    </rPh>
    <rPh sb="5" eb="6">
      <t>ク</t>
    </rPh>
    <phoneticPr fontId="2"/>
  </si>
  <si>
    <t>熊本市中央区黒髪5丁目13-1</t>
    <rPh sb="3" eb="6">
      <t>チュウオウク</t>
    </rPh>
    <phoneticPr fontId="2"/>
  </si>
  <si>
    <t>熊本市中央区島崎１丁目27-1</t>
    <rPh sb="3" eb="6">
      <t>チュウオウク</t>
    </rPh>
    <phoneticPr fontId="2"/>
  </si>
  <si>
    <t>熊本市南区出仲間6丁目-4-1</t>
    <rPh sb="3" eb="5">
      <t>ミナミク</t>
    </rPh>
    <phoneticPr fontId="2"/>
  </si>
  <si>
    <t>熊本市西区池上町1825</t>
    <rPh sb="3" eb="5">
      <t>ニシク</t>
    </rPh>
    <phoneticPr fontId="2"/>
  </si>
  <si>
    <t>熊本市西区小島下町2093</t>
    <rPh sb="3" eb="5">
      <t>ニシク</t>
    </rPh>
    <phoneticPr fontId="2"/>
  </si>
  <si>
    <t>熊本市中央区帯山1丁目35-32</t>
    <rPh sb="3" eb="6">
      <t>チュウオウク</t>
    </rPh>
    <phoneticPr fontId="2"/>
  </si>
  <si>
    <t>熊本市東区錦ヶ丘22-1</t>
    <rPh sb="3" eb="5">
      <t>ヒガシク</t>
    </rPh>
    <phoneticPr fontId="2"/>
  </si>
  <si>
    <t>熊本市東区東野3丁目6-50</t>
    <rPh sb="3" eb="5">
      <t>ヒガシク</t>
    </rPh>
    <phoneticPr fontId="2"/>
  </si>
  <si>
    <t>熊本市東区保田窪４丁目9-1</t>
    <rPh sb="3" eb="5">
      <t>ヒガシク</t>
    </rPh>
    <phoneticPr fontId="2"/>
  </si>
  <si>
    <t>熊本市西区河内町野出1420-46</t>
    <rPh sb="3" eb="5">
      <t>ニシク</t>
    </rPh>
    <phoneticPr fontId="2"/>
  </si>
  <si>
    <t>熊本市西区河内町船津2470-1</t>
    <rPh sb="3" eb="5">
      <t>ニシク</t>
    </rPh>
    <phoneticPr fontId="2"/>
  </si>
  <si>
    <t>熊本市南区孫代町72</t>
    <rPh sb="3" eb="5">
      <t>ミナミク</t>
    </rPh>
    <phoneticPr fontId="2"/>
  </si>
  <si>
    <t>熊本市南区奥古閑町2146-1</t>
    <rPh sb="3" eb="5">
      <t>ミナミク</t>
    </rPh>
    <phoneticPr fontId="2"/>
  </si>
  <si>
    <t>熊本市東区戸島3丁目15-2</t>
    <rPh sb="3" eb="5">
      <t>ヒガシク</t>
    </rPh>
    <phoneticPr fontId="2"/>
  </si>
  <si>
    <t>熊本市北区鹿子木町1</t>
    <rPh sb="3" eb="5">
      <t>キタク</t>
    </rPh>
    <phoneticPr fontId="2"/>
  </si>
  <si>
    <t>熊本市東区上南部2丁目21-1</t>
    <rPh sb="3" eb="5">
      <t>ヒガシク</t>
    </rPh>
    <phoneticPr fontId="2"/>
  </si>
  <si>
    <t>熊本市北区楠3丁目2-1</t>
    <rPh sb="3" eb="5">
      <t>キタク</t>
    </rPh>
    <phoneticPr fontId="2"/>
  </si>
  <si>
    <t>熊本市北区武蔵ヶ丘4丁目19-1</t>
    <rPh sb="3" eb="5">
      <t>キタク</t>
    </rPh>
    <phoneticPr fontId="2"/>
  </si>
  <si>
    <t>熊本市東区東町4丁目15-1</t>
    <rPh sb="3" eb="5">
      <t>ヒガシク</t>
    </rPh>
    <phoneticPr fontId="2"/>
  </si>
  <si>
    <t>熊本市中央区出水7丁目86-1</t>
    <rPh sb="3" eb="6">
      <t>チュウオウク</t>
    </rPh>
    <phoneticPr fontId="2"/>
  </si>
  <si>
    <t>熊本市北区清水新地2丁目3-1</t>
    <rPh sb="3" eb="5">
      <t>キタク</t>
    </rPh>
    <phoneticPr fontId="2"/>
  </si>
  <si>
    <t>熊本市西区上熊本3丁目27-1</t>
    <rPh sb="3" eb="5">
      <t>ニシク</t>
    </rPh>
    <phoneticPr fontId="2"/>
  </si>
  <si>
    <t>熊本市東区長嶺南7丁目21-40</t>
    <rPh sb="3" eb="5">
      <t>ヒガシク</t>
    </rPh>
    <phoneticPr fontId="2"/>
  </si>
  <si>
    <t>熊本市南区島町5丁目8-1</t>
    <rPh sb="3" eb="5">
      <t>ミナミク</t>
    </rPh>
    <phoneticPr fontId="2"/>
  </si>
  <si>
    <t>熊本市北区龍田7丁目8-1</t>
    <rPh sb="3" eb="5">
      <t>キタク</t>
    </rPh>
    <phoneticPr fontId="2"/>
  </si>
  <si>
    <t>熊本市南区近見5丁目5-1</t>
    <rPh sb="3" eb="5">
      <t>ミナミク</t>
    </rPh>
    <phoneticPr fontId="2"/>
  </si>
  <si>
    <t>熊本市東区桜木4丁目13-23</t>
    <rPh sb="3" eb="5">
      <t>ヒガシク</t>
    </rPh>
    <phoneticPr fontId="2"/>
  </si>
  <si>
    <t>熊本市南区富合町平原56</t>
    <rPh sb="0" eb="3">
      <t>クマモトシ</t>
    </rPh>
    <rPh sb="3" eb="5">
      <t>ミナミク</t>
    </rPh>
    <phoneticPr fontId="2"/>
  </si>
  <si>
    <t>熊本市南区城南町宮地1020-1</t>
    <rPh sb="0" eb="3">
      <t>クマモトシ</t>
    </rPh>
    <rPh sb="3" eb="5">
      <t>ミナミク</t>
    </rPh>
    <phoneticPr fontId="2"/>
  </si>
  <si>
    <t>熊本市北区植木町滴水1110</t>
    <rPh sb="0" eb="3">
      <t>クマモトシ</t>
    </rPh>
    <rPh sb="3" eb="5">
      <t>キタク</t>
    </rPh>
    <phoneticPr fontId="2"/>
  </si>
  <si>
    <t>096-272-0073</t>
  </si>
  <si>
    <t>熊本市北区植木町一木163</t>
    <rPh sb="0" eb="3">
      <t>クマモトシ</t>
    </rPh>
    <rPh sb="3" eb="5">
      <t>キタク</t>
    </rPh>
    <phoneticPr fontId="2"/>
  </si>
  <si>
    <t>熊本市北区植木町舟島455-1</t>
    <rPh sb="0" eb="3">
      <t>クマモトシ</t>
    </rPh>
    <rPh sb="3" eb="5">
      <t>キタク</t>
    </rPh>
    <phoneticPr fontId="2"/>
  </si>
  <si>
    <t>熊本信愛</t>
    <rPh sb="0" eb="2">
      <t>クマモト</t>
    </rPh>
    <phoneticPr fontId="2"/>
  </si>
  <si>
    <t>096-364-8176</t>
  </si>
  <si>
    <t>熊本学付</t>
    <rPh sb="0" eb="2">
      <t>クマモト</t>
    </rPh>
    <rPh sb="2" eb="3">
      <t>ガク</t>
    </rPh>
    <rPh sb="3" eb="4">
      <t>フ</t>
    </rPh>
    <phoneticPr fontId="2"/>
  </si>
  <si>
    <t>熊本市中央区大江2丁目1-21</t>
    <rPh sb="3" eb="6">
      <t>チュウオウク</t>
    </rPh>
    <rPh sb="6" eb="8">
      <t>オオエ</t>
    </rPh>
    <phoneticPr fontId="2"/>
  </si>
  <si>
    <t>096-364-2316</t>
  </si>
  <si>
    <t>096-364-1303</t>
  </si>
  <si>
    <t>玉名高附</t>
    <rPh sb="2" eb="3">
      <t>コウ</t>
    </rPh>
    <rPh sb="3" eb="4">
      <t>フ</t>
    </rPh>
    <phoneticPr fontId="2"/>
  </si>
  <si>
    <t>〒865-0064</t>
  </si>
  <si>
    <t>玉名市中1853</t>
    <rPh sb="2" eb="3">
      <t>シ</t>
    </rPh>
    <rPh sb="3" eb="4">
      <t>ナカ</t>
    </rPh>
    <phoneticPr fontId="2"/>
  </si>
  <si>
    <t>0968-73-2101</t>
  </si>
  <si>
    <t>0968-73-3436</t>
  </si>
  <si>
    <t>あさぎり</t>
  </si>
  <si>
    <t>上天草市松島町合津2649</t>
  </si>
  <si>
    <t>〒866-0201</t>
  </si>
  <si>
    <t>上天草市龍ヶ岳町高戸3053‐1</t>
  </si>
  <si>
    <t>0969-62-0208</t>
  </si>
  <si>
    <t>〒866-0313</t>
  </si>
  <si>
    <t>天草市御所浦町御所浦3215‐2</t>
    <rPh sb="7" eb="10">
      <t>ゴショウラ</t>
    </rPh>
    <phoneticPr fontId="2"/>
  </si>
  <si>
    <t>五和</t>
  </si>
  <si>
    <t>〒863-2301</t>
  </si>
  <si>
    <t>天草市五和町御領9607‐2</t>
  </si>
  <si>
    <t>0969-32-0600</t>
  </si>
  <si>
    <t>0969-32-0606</t>
  </si>
  <si>
    <t>南阿蘇</t>
    <rPh sb="0" eb="1">
      <t>ミナミ</t>
    </rPh>
    <rPh sb="1" eb="3">
      <t>アソ</t>
    </rPh>
    <phoneticPr fontId="2"/>
  </si>
  <si>
    <t>2種目参加種目</t>
    <rPh sb="1" eb="3">
      <t>シュモク</t>
    </rPh>
    <rPh sb="3" eb="5">
      <t>サンカ</t>
    </rPh>
    <rPh sb="5" eb="7">
      <t>シュモク</t>
    </rPh>
    <phoneticPr fontId="2"/>
  </si>
  <si>
    <t>2種目参加</t>
    <rPh sb="1" eb="3">
      <t>シュモク</t>
    </rPh>
    <rPh sb="3" eb="5">
      <t>サンカ</t>
    </rPh>
    <phoneticPr fontId="2"/>
  </si>
  <si>
    <t>2種目</t>
    <rPh sb="1" eb="3">
      <t>シュモク</t>
    </rPh>
    <phoneticPr fontId="2"/>
  </si>
  <si>
    <r>
      <t>２　下記担当者までファイルをメール添付で送信してください。送信元にファイル確認後メールを送信しますので、
     メール申込みが完了したことを確認してください。（確認に１日程かかります）</t>
    </r>
    <r>
      <rPr>
        <sz val="10"/>
        <rFont val="ＭＳ Ｐゴシック"/>
        <family val="3"/>
        <charset val="128"/>
      </rPr>
      <t xml:space="preserve">
     番組編成会議後スタートリストを熊本陸協ＨＰに掲載します。</t>
    </r>
    <rPh sb="2" eb="4">
      <t>カキ</t>
    </rPh>
    <rPh sb="4" eb="7">
      <t>タントウシャ</t>
    </rPh>
    <rPh sb="29" eb="31">
      <t>ソウシン</t>
    </rPh>
    <rPh sb="31" eb="32">
      <t>モト</t>
    </rPh>
    <rPh sb="37" eb="39">
      <t>カクニン</t>
    </rPh>
    <rPh sb="39" eb="40">
      <t>ゴ</t>
    </rPh>
    <rPh sb="44" eb="46">
      <t>ソウシン</t>
    </rPh>
    <rPh sb="61" eb="63">
      <t>モウシコ</t>
    </rPh>
    <rPh sb="65" eb="67">
      <t>カンリョウ</t>
    </rPh>
    <rPh sb="72" eb="74">
      <t>カクニン</t>
    </rPh>
    <rPh sb="82" eb="84">
      <t>カクニン</t>
    </rPh>
    <rPh sb="86" eb="87">
      <t>ヒ</t>
    </rPh>
    <rPh sb="87" eb="88">
      <t>ホド</t>
    </rPh>
    <rPh sb="100" eb="102">
      <t>バングミ</t>
    </rPh>
    <rPh sb="102" eb="104">
      <t>ヘンセイ</t>
    </rPh>
    <rPh sb="104" eb="107">
      <t>カイギゴ</t>
    </rPh>
    <rPh sb="115" eb="117">
      <t>クマモト</t>
    </rPh>
    <rPh sb="117" eb="118">
      <t>リク</t>
    </rPh>
    <rPh sb="118" eb="119">
      <t>キョウ</t>
    </rPh>
    <rPh sb="122" eb="124">
      <t>ケイサイ</t>
    </rPh>
    <phoneticPr fontId="2"/>
  </si>
  <si>
    <t>共通走高跳</t>
    <rPh sb="0" eb="2">
      <t>キョウツウ</t>
    </rPh>
    <rPh sb="2" eb="3">
      <t>ソウ</t>
    </rPh>
    <phoneticPr fontId="2"/>
  </si>
  <si>
    <t>共通棒高跳</t>
    <rPh sb="0" eb="2">
      <t>キョウツウ</t>
    </rPh>
    <rPh sb="2" eb="5">
      <t>ボウタカトビ</t>
    </rPh>
    <phoneticPr fontId="2"/>
  </si>
  <si>
    <t>共通走幅跳</t>
    <rPh sb="0" eb="2">
      <t>キョウツウ</t>
    </rPh>
    <rPh sb="2" eb="3">
      <t>ソウ</t>
    </rPh>
    <phoneticPr fontId="2"/>
  </si>
  <si>
    <t>共通三段跳</t>
    <rPh sb="0" eb="2">
      <t>キョウツウ</t>
    </rPh>
    <rPh sb="2" eb="4">
      <t>サンダン</t>
    </rPh>
    <rPh sb="4" eb="5">
      <t>ト</t>
    </rPh>
    <phoneticPr fontId="2"/>
  </si>
  <si>
    <t>共通砲丸投</t>
    <rPh sb="0" eb="2">
      <t>キョウツウ</t>
    </rPh>
    <rPh sb="2" eb="5">
      <t>ホウガンナゲ</t>
    </rPh>
    <phoneticPr fontId="2"/>
  </si>
  <si>
    <t>共通４種競技</t>
    <rPh sb="0" eb="2">
      <t>キョウツウ</t>
    </rPh>
    <rPh sb="3" eb="4">
      <t>シュ</t>
    </rPh>
    <rPh sb="4" eb="6">
      <t>キョウギ</t>
    </rPh>
    <phoneticPr fontId="2"/>
  </si>
  <si>
    <t>共通走高跳</t>
    <rPh sb="0" eb="2">
      <t>キョウツウ</t>
    </rPh>
    <phoneticPr fontId="2"/>
  </si>
  <si>
    <t>共通棒高跳</t>
    <rPh sb="0" eb="2">
      <t>キョウツウ</t>
    </rPh>
    <rPh sb="2" eb="3">
      <t>ボウ</t>
    </rPh>
    <phoneticPr fontId="2"/>
  </si>
  <si>
    <t>共通走幅跳</t>
    <rPh sb="0" eb="2">
      <t>キョウツウ</t>
    </rPh>
    <phoneticPr fontId="2"/>
  </si>
  <si>
    <t>共通砲丸投</t>
    <rPh sb="0" eb="2">
      <t>キョウツウ</t>
    </rPh>
    <phoneticPr fontId="2"/>
  </si>
  <si>
    <t>ｱｽﾘｰﾄﾜｰｸ</t>
  </si>
  <si>
    <t>First Step</t>
  </si>
  <si>
    <t>松島陸上ｸﾗﾌﾞ</t>
  </si>
  <si>
    <t>KURS</t>
  </si>
  <si>
    <t>共通１００ｍ</t>
    <rPh sb="0" eb="2">
      <t>キョウツウ</t>
    </rPh>
    <phoneticPr fontId="2"/>
  </si>
  <si>
    <t>共通走幅跳</t>
    <rPh sb="0" eb="2">
      <t>キョウツウ</t>
    </rPh>
    <rPh sb="2" eb="3">
      <t>ハシ</t>
    </rPh>
    <rPh sb="3" eb="5">
      <t>ハバト</t>
    </rPh>
    <phoneticPr fontId="2"/>
  </si>
  <si>
    <t>共通１５０ｍ</t>
    <rPh sb="0" eb="2">
      <t>キョウツウ</t>
    </rPh>
    <phoneticPr fontId="2"/>
  </si>
  <si>
    <t>共通１０００ｍ</t>
    <rPh sb="0" eb="2">
      <t>キョウツウ</t>
    </rPh>
    <phoneticPr fontId="2"/>
  </si>
  <si>
    <t>共通ｼﾞｬﾍﾞﾘｯｸｽﾛｰ</t>
    <rPh sb="0" eb="2">
      <t>キョウツウ</t>
    </rPh>
    <phoneticPr fontId="2"/>
  </si>
  <si>
    <t>共通円盤投</t>
    <rPh sb="0" eb="2">
      <t>キョウツウ</t>
    </rPh>
    <rPh sb="2" eb="5">
      <t>エンバンナ</t>
    </rPh>
    <phoneticPr fontId="2"/>
  </si>
  <si>
    <t>合志市栄3793番地5</t>
    <rPh sb="0" eb="3">
      <t>コウシシ</t>
    </rPh>
    <rPh sb="3" eb="4">
      <t>サカエ</t>
    </rPh>
    <rPh sb="8" eb="10">
      <t>バンチ</t>
    </rPh>
    <phoneticPr fontId="2"/>
  </si>
  <si>
    <t>※メール送信の注意　
      ウイルスに注意してください。メール件名は、U16申込（学校名・クラブチーム名）としてくだい。　
      メール本文は学校名・監督名・連絡先を入力してください。未入力で送信されるとウイルスメールと疑われ削除されます。</t>
    <rPh sb="4" eb="6">
      <t>ソウシン</t>
    </rPh>
    <rPh sb="7" eb="9">
      <t>チュウイ</t>
    </rPh>
    <rPh sb="22" eb="24">
      <t>チュウイ</t>
    </rPh>
    <rPh sb="34" eb="36">
      <t>ケンメイ</t>
    </rPh>
    <rPh sb="41" eb="43">
      <t>モウシコ</t>
    </rPh>
    <rPh sb="44" eb="47">
      <t>ガッコウメイ</t>
    </rPh>
    <rPh sb="54" eb="55">
      <t>メイ</t>
    </rPh>
    <rPh sb="74" eb="76">
      <t>ホンブン</t>
    </rPh>
    <rPh sb="77" eb="80">
      <t>ガッコウメイ</t>
    </rPh>
    <rPh sb="81" eb="83">
      <t>カントク</t>
    </rPh>
    <rPh sb="83" eb="84">
      <t>メイ</t>
    </rPh>
    <rPh sb="85" eb="88">
      <t>レンラクサキ</t>
    </rPh>
    <rPh sb="89" eb="91">
      <t>ニュウリョク</t>
    </rPh>
    <rPh sb="98" eb="99">
      <t>ミ</t>
    </rPh>
    <rPh sb="99" eb="101">
      <t>ニュウリョク</t>
    </rPh>
    <rPh sb="102" eb="104">
      <t>ソウシン</t>
    </rPh>
    <rPh sb="116" eb="117">
      <t>ウタガ</t>
    </rPh>
    <rPh sb="119" eb="121">
      <t>サクジョ</t>
    </rPh>
    <phoneticPr fontId="2"/>
  </si>
  <si>
    <t>内村</t>
    <rPh sb="0" eb="2">
      <t>ウチムラ</t>
    </rPh>
    <phoneticPr fontId="2"/>
  </si>
  <si>
    <t>田上</t>
    <rPh sb="0" eb="2">
      <t>タノウエ</t>
    </rPh>
    <phoneticPr fontId="4"/>
  </si>
  <si>
    <t>R5
女 子</t>
    <rPh sb="3" eb="4">
      <t>ジョ</t>
    </rPh>
    <rPh sb="5" eb="6">
      <t>コ</t>
    </rPh>
    <phoneticPr fontId="2"/>
  </si>
  <si>
    <t>R5
男 子</t>
    <rPh sb="3" eb="4">
      <t>オトコ</t>
    </rPh>
    <rPh sb="5" eb="6">
      <t>コ</t>
    </rPh>
    <phoneticPr fontId="2"/>
  </si>
  <si>
    <t>ARD</t>
  </si>
  <si>
    <t>代表者名：</t>
    <rPh sb="0" eb="3">
      <t>ダイヒョウシャ</t>
    </rPh>
    <rPh sb="3" eb="4">
      <t>メイ</t>
    </rPh>
    <phoneticPr fontId="2"/>
  </si>
  <si>
    <t>ﾀﾞｯｼｭｽｸｰﾙ</t>
  </si>
  <si>
    <t>熊本国府高校</t>
    <rPh sb="0" eb="2">
      <t>クマモト</t>
    </rPh>
    <rPh sb="2" eb="4">
      <t>コクフ</t>
    </rPh>
    <rPh sb="4" eb="6">
      <t>コウコウ</t>
    </rPh>
    <rPh sb="5" eb="6">
      <t>コウ</t>
    </rPh>
    <phoneticPr fontId="2"/>
  </si>
  <si>
    <t>熊本商業高校</t>
    <rPh sb="0" eb="2">
      <t>クマモト</t>
    </rPh>
    <rPh sb="2" eb="4">
      <t>ショウギョウ</t>
    </rPh>
    <rPh sb="4" eb="6">
      <t>コウコウ</t>
    </rPh>
    <phoneticPr fontId="2"/>
  </si>
  <si>
    <t>熊本中央高校</t>
    <rPh sb="0" eb="2">
      <t>クマモト</t>
    </rPh>
    <rPh sb="2" eb="4">
      <t>チュウオウ</t>
    </rPh>
    <rPh sb="4" eb="6">
      <t>コウコウ</t>
    </rPh>
    <phoneticPr fontId="2"/>
  </si>
  <si>
    <t>球磨工業高校</t>
    <rPh sb="0" eb="2">
      <t>クマ</t>
    </rPh>
    <rPh sb="2" eb="4">
      <t>コウギョウ</t>
    </rPh>
    <rPh sb="4" eb="6">
      <t>コウコウ</t>
    </rPh>
    <phoneticPr fontId="1"/>
  </si>
  <si>
    <t>熊本工業高校</t>
    <rPh sb="0" eb="2">
      <t>クマモト</t>
    </rPh>
    <rPh sb="2" eb="4">
      <t>コウギョウ</t>
    </rPh>
    <rPh sb="4" eb="6">
      <t>コウコウ</t>
    </rPh>
    <phoneticPr fontId="1"/>
  </si>
  <si>
    <t>ルーテル学院高校</t>
    <rPh sb="4" eb="6">
      <t>ガクイン</t>
    </rPh>
    <rPh sb="6" eb="8">
      <t>コウコウ</t>
    </rPh>
    <phoneticPr fontId="2"/>
  </si>
  <si>
    <t>阿蘇中央高校</t>
    <rPh sb="0" eb="6">
      <t>アソチュウオウコウコウ</t>
    </rPh>
    <phoneticPr fontId="2"/>
  </si>
  <si>
    <t>宇土高校</t>
    <rPh sb="0" eb="4">
      <t>ウトコウコウ</t>
    </rPh>
    <phoneticPr fontId="2"/>
  </si>
  <si>
    <r>
      <t>画面左下の＼所属</t>
    </r>
    <r>
      <rPr>
        <u/>
        <sz val="9"/>
        <rFont val="ＭＳ Ｐゴシック"/>
        <family val="3"/>
        <charset val="128"/>
      </rPr>
      <t>一覧</t>
    </r>
    <r>
      <rPr>
        <sz val="9"/>
        <rFont val="ＭＳ Ｐゴシック"/>
        <family val="3"/>
        <charset val="128"/>
      </rPr>
      <t>／をクリック、一覧表を参照して番号を入力してください。</t>
    </r>
    <rPh sb="0" eb="2">
      <t>ガメン</t>
    </rPh>
    <rPh sb="2" eb="3">
      <t>ヒダリ</t>
    </rPh>
    <rPh sb="3" eb="4">
      <t>シタ</t>
    </rPh>
    <rPh sb="6" eb="8">
      <t>ショゾク</t>
    </rPh>
    <rPh sb="8" eb="10">
      <t>イチラン</t>
    </rPh>
    <rPh sb="17" eb="19">
      <t>イチラン</t>
    </rPh>
    <rPh sb="19" eb="20">
      <t>ヒョウ</t>
    </rPh>
    <rPh sb="21" eb="23">
      <t>サンショウ</t>
    </rPh>
    <rPh sb="25" eb="27">
      <t>バンゴウ</t>
    </rPh>
    <rPh sb="28" eb="30">
      <t>ニュウリョク</t>
    </rPh>
    <phoneticPr fontId="2"/>
  </si>
  <si>
    <t>県南地区・高校担当　       田上　大太郎　（不知火中 090-7151－0022）
　メールアドレス　kumarikujhs1tanoue@yahoo.co.jp</t>
    <rPh sb="5" eb="7">
      <t>コウコウ</t>
    </rPh>
    <rPh sb="25" eb="28">
      <t>シラヌヒ</t>
    </rPh>
    <phoneticPr fontId="2"/>
  </si>
  <si>
    <t>玉名市天水町小天4076</t>
  </si>
  <si>
    <t>合志楓の森</t>
    <rPh sb="0" eb="2">
      <t>コウシ</t>
    </rPh>
    <rPh sb="2" eb="3">
      <t>カエデ</t>
    </rPh>
    <rPh sb="4" eb="5">
      <t>モリ</t>
    </rPh>
    <phoneticPr fontId="2"/>
  </si>
  <si>
    <t>産山学園</t>
    <rPh sb="2" eb="4">
      <t>ガクエン</t>
    </rPh>
    <phoneticPr fontId="2"/>
  </si>
  <si>
    <t>高森東学園</t>
    <rPh sb="3" eb="5">
      <t>ガクエン</t>
    </rPh>
    <phoneticPr fontId="2"/>
  </si>
  <si>
    <t>宇・鶴城</t>
    <rPh sb="0" eb="1">
      <t>ノキ</t>
    </rPh>
    <rPh sb="2" eb="3">
      <t>ツル</t>
    </rPh>
    <phoneticPr fontId="4"/>
  </si>
  <si>
    <t>田上</t>
    <rPh sb="0" eb="2">
      <t>タノウエ</t>
    </rPh>
    <phoneticPr fontId="2"/>
  </si>
  <si>
    <t>八代市西宮町656</t>
  </si>
  <si>
    <t>水上学園</t>
    <rPh sb="2" eb="4">
      <t>ガクエン</t>
    </rPh>
    <phoneticPr fontId="2"/>
  </si>
  <si>
    <t>小国JRC</t>
    <rPh sb="1" eb="2">
      <t>クニ</t>
    </rPh>
    <phoneticPr fontId="2"/>
  </si>
  <si>
    <t>ALL八代</t>
  </si>
  <si>
    <t>金栗PROJECT</t>
    <rPh sb="0" eb="1">
      <t>キン</t>
    </rPh>
    <rPh sb="1" eb="2">
      <t>クリ</t>
    </rPh>
    <phoneticPr fontId="2"/>
  </si>
  <si>
    <t>NJAC</t>
  </si>
  <si>
    <t>あみつｼﾞｭﾆｱ</t>
  </si>
  <si>
    <t>ﾌｨｵｰﾚAC</t>
  </si>
  <si>
    <t>ATRC</t>
  </si>
  <si>
    <t>やつしろT＆F</t>
  </si>
  <si>
    <t>美里JRC</t>
  </si>
  <si>
    <t>A-RISE</t>
  </si>
  <si>
    <t>天草倶楽部</t>
  </si>
  <si>
    <t>K.U.M.Athletics</t>
  </si>
  <si>
    <t>HHR</t>
  </si>
  <si>
    <t>T-Project</t>
  </si>
  <si>
    <t>WINds Sprint Academy</t>
  </si>
  <si>
    <t>松本</t>
    <rPh sb="0" eb="2">
      <t>マツモト</t>
    </rPh>
    <phoneticPr fontId="2"/>
  </si>
  <si>
    <t>熊本市担当　       松本　美勇士　（長嶺中 090-5946－5646）
　メールアドレス　kumarikujhs3matsumoto@yahoo.co.jp</t>
    <rPh sb="0" eb="3">
      <t>クマモトシ</t>
    </rPh>
    <rPh sb="3" eb="5">
      <t>タントウ</t>
    </rPh>
    <rPh sb="13" eb="15">
      <t>マツモト</t>
    </rPh>
    <rPh sb="16" eb="17">
      <t>ウツク</t>
    </rPh>
    <rPh sb="17" eb="18">
      <t>ユウ</t>
    </rPh>
    <rPh sb="18" eb="19">
      <t>シ</t>
    </rPh>
    <rPh sb="21" eb="23">
      <t>ナガミネ</t>
    </rPh>
    <rPh sb="23" eb="24">
      <t>チュウ</t>
    </rPh>
    <phoneticPr fontId="2"/>
  </si>
  <si>
    <t>※スマートフォンやタブレット端末または、 パソコンの Microsoft office Excel 以外の互換性のあるソフトでの申込みは、不備の可能性が多くあります。Microsoft office Excel が入ったパソコンからの編集、保存、送信を行って下さい。 また、種目の別大会のからのコピー、ペーストはお止めください。必ず種別の選択をされますようお願いいたします。</t>
    <rPh sb="107" eb="108">
      <t>ハイ</t>
    </rPh>
    <phoneticPr fontId="2"/>
  </si>
  <si>
    <t>※最高記録の入力について　150ｍは100ｍ、1000mは1000mの記録を入力してください。</t>
    <rPh sb="1" eb="5">
      <t>サイコウキロク</t>
    </rPh>
    <rPh sb="6" eb="8">
      <t>ニュウリョク</t>
    </rPh>
    <rPh sb="35" eb="37">
      <t>キロク</t>
    </rPh>
    <rPh sb="38" eb="40">
      <t>ニュウリョク</t>
    </rPh>
    <phoneticPr fontId="2"/>
  </si>
  <si>
    <t>玉東ｸﾗﾌﾞ</t>
  </si>
  <si>
    <t>〒861-1113</t>
  </si>
  <si>
    <t>096-245-6638</t>
  </si>
  <si>
    <t>096-245-7171</t>
  </si>
  <si>
    <t>球磨郡多良木町多良木1212-9</t>
  </si>
  <si>
    <t>〒868-0201</t>
  </si>
  <si>
    <t>球磨郡五木村甲2913-1</t>
  </si>
  <si>
    <t>0966-37-2830</t>
  </si>
  <si>
    <t>0966-37-2831</t>
  </si>
  <si>
    <t>山江陸上ｸﾗﾌﾞ</t>
    <rPh sb="2" eb="4">
      <t>リクジョウ</t>
    </rPh>
    <phoneticPr fontId="2"/>
  </si>
  <si>
    <t>RUNｱｼｽﾄ</t>
  </si>
  <si>
    <t>豊岡RC</t>
  </si>
  <si>
    <t>Field Monster</t>
  </si>
  <si>
    <t>熊本ﾗﾝﾌﾟﾛ</t>
  </si>
  <si>
    <t>楠浦陸上ｸﾗﾌﾞ</t>
  </si>
  <si>
    <t>SCC宇城</t>
  </si>
  <si>
    <t>玉名ｱｽﾘｰﾂ</t>
    <rPh sb="0" eb="2">
      <t>タマナ</t>
    </rPh>
    <phoneticPr fontId="2"/>
  </si>
  <si>
    <t>FORMULA K</t>
  </si>
  <si>
    <t>ASORIKU</t>
  </si>
  <si>
    <t>Fast　Run　AC</t>
  </si>
  <si>
    <t>千丁ｸﾗﾌﾞ</t>
  </si>
  <si>
    <t>宇土ATHLETE　CLUB</t>
    <rPh sb="0" eb="2">
      <t>ウト</t>
    </rPh>
    <phoneticPr fontId="2"/>
  </si>
  <si>
    <t>松高陸上</t>
    <rPh sb="0" eb="1">
      <t>マツ</t>
    </rPh>
    <rPh sb="1" eb="2">
      <t>タカ</t>
    </rPh>
    <rPh sb="2" eb="4">
      <t>リクジョウ</t>
    </rPh>
    <phoneticPr fontId="2"/>
  </si>
  <si>
    <t>ＪＯＣ　ジュニアオリンピックカップ
第５６回Ｕ１６陸上競技大会熊本県予選会申込み</t>
    <rPh sb="18" eb="19">
      <t>ダイ</t>
    </rPh>
    <rPh sb="21" eb="22">
      <t>カイ</t>
    </rPh>
    <rPh sb="25" eb="29">
      <t>リクジョウキョウギ</t>
    </rPh>
    <rPh sb="29" eb="31">
      <t>タイカイ</t>
    </rPh>
    <rPh sb="31" eb="34">
      <t>クマモトケン</t>
    </rPh>
    <rPh sb="34" eb="37">
      <t>ヨセンカイ</t>
    </rPh>
    <rPh sb="37" eb="39">
      <t>モウシコミ</t>
    </rPh>
    <phoneticPr fontId="2"/>
  </si>
  <si>
    <t>　</t>
    <phoneticPr fontId="2"/>
  </si>
  <si>
    <t>阿蘇・荒玉・菊池・上益城・クラブ地区担当　内村 　隆　　　 （西合志中 080-8358-5996）
　メールアドレス　kumarikujhs2uchimura@gmail.com</t>
    <rPh sb="0" eb="2">
      <t>アソ</t>
    </rPh>
    <rPh sb="3" eb="5">
      <t>アラタマ</t>
    </rPh>
    <rPh sb="6" eb="8">
      <t>キクチ</t>
    </rPh>
    <rPh sb="9" eb="12">
      <t>カミマシキ</t>
    </rPh>
    <rPh sb="31" eb="34">
      <t>ニシゴウシ</t>
    </rPh>
    <rPh sb="34" eb="35">
      <t>チュウ</t>
    </rPh>
    <phoneticPr fontId="2"/>
  </si>
  <si>
    <t>※8月4日（月）１７：００締切です。早めに申し込みをお願いします。処理の都合上、締切厳守でお願いします。また、確認のため携帯電話に連絡をする場合があります。申込ファイルに「学校・クラブ番号」の割り当てがない場合は、メールの本文にクラブチーム名、住所など必要事項を記入して下さい。</t>
    <rPh sb="6" eb="7">
      <t>ツキ</t>
    </rPh>
    <rPh sb="78" eb="80">
      <t>モウシコミ</t>
    </rPh>
    <rPh sb="86" eb="88">
      <t>ガッコウ</t>
    </rPh>
    <rPh sb="92" eb="94">
      <t>バンゴウ</t>
    </rPh>
    <rPh sb="96" eb="97">
      <t>ワ</t>
    </rPh>
    <rPh sb="98" eb="99">
      <t>ア</t>
    </rPh>
    <rPh sb="103" eb="105">
      <t>バアイ</t>
    </rPh>
    <rPh sb="111" eb="113">
      <t>ホンブン</t>
    </rPh>
    <rPh sb="120" eb="121">
      <t>メイ</t>
    </rPh>
    <rPh sb="122" eb="124">
      <t>ジュウショ</t>
    </rPh>
    <rPh sb="126" eb="128">
      <t>ヒツヨウ</t>
    </rPh>
    <rPh sb="128" eb="130">
      <t>ジコウ</t>
    </rPh>
    <rPh sb="131" eb="133">
      <t>キニュウ</t>
    </rPh>
    <rPh sb="135" eb="136">
      <t>クダ</t>
    </rPh>
    <phoneticPr fontId="2"/>
  </si>
  <si>
    <t>第５６回Ｕ１６陸上競技大会熊本県予選会申込み</t>
    <rPh sb="0" eb="1">
      <t>ダイ</t>
    </rPh>
    <rPh sb="3" eb="4">
      <t>カイ</t>
    </rPh>
    <rPh sb="7" eb="13">
      <t>リクジョウキョウギタイカイ</t>
    </rPh>
    <rPh sb="13" eb="19">
      <t>クマモトケンヨセンカイ</t>
    </rPh>
    <rPh sb="19" eb="21">
      <t>モウシコ</t>
    </rPh>
    <phoneticPr fontId="2"/>
  </si>
  <si>
    <t>第５６回Ｕ１６陸上競技大会熊本県予選会申込み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</si>
</sst>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[&gt;9999]##&quot;:&quot;##&quot;.&quot;##;##&quot;.&quot;##"/>
    <numFmt numFmtId="177" formatCode="&quot;女&quot;\ 0&quot;名&quot;"/>
    <numFmt numFmtId="178" formatCode="&quot;男&quot;\ 0&quot;名&quot;"/>
    <numFmt numFmtId="179" formatCode="&quot;男&quot;\ 0"/>
    <numFmt numFmtId="180" formatCode="&quot;女&quot;\ 0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42"/>
      <name val="ＭＳ Ｐ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4"/>
      <color indexed="12"/>
      <name val="ＭＳ ゴシック"/>
      <family val="3"/>
      <charset val="128"/>
    </font>
    <font>
      <u/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dotted">
        <color indexed="30"/>
      </right>
      <top/>
      <bottom style="thin">
        <color indexed="30"/>
      </bottom>
      <diagonal/>
    </border>
    <border>
      <left style="thin">
        <color indexed="30"/>
      </left>
      <right style="dotted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30"/>
      </left>
      <right style="medium">
        <color indexed="30"/>
      </right>
      <top/>
      <bottom style="thin">
        <color indexed="30"/>
      </bottom>
      <diagonal/>
    </border>
    <border>
      <left style="dotted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/>
      <bottom style="thin">
        <color indexed="30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/>
      <right style="thin">
        <color indexed="53"/>
      </right>
      <top style="medium">
        <color indexed="53"/>
      </top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medium">
        <color indexed="53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dotted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53"/>
      </left>
      <right/>
      <top style="thin">
        <color indexed="53"/>
      </top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/>
      <diagonal/>
    </border>
    <border>
      <left style="medium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0"/>
      </left>
      <right/>
      <top/>
      <bottom/>
      <diagonal/>
    </border>
    <border>
      <left style="thin">
        <color indexed="30"/>
      </left>
      <right style="thin">
        <color indexed="30"/>
      </right>
      <top style="medium">
        <color indexed="30"/>
      </top>
      <bottom/>
      <diagonal/>
    </border>
    <border>
      <left style="medium">
        <color indexed="30"/>
      </left>
      <right/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dotted">
        <color indexed="53"/>
      </right>
      <top style="medium">
        <color indexed="53"/>
      </top>
      <bottom style="thin">
        <color indexed="53"/>
      </bottom>
      <diagonal/>
    </border>
    <border>
      <left/>
      <right style="dotted">
        <color indexed="53"/>
      </right>
      <top style="thin">
        <color indexed="53"/>
      </top>
      <bottom style="thin">
        <color indexed="53"/>
      </bottom>
      <diagonal/>
    </border>
    <border>
      <left/>
      <right style="dotted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53"/>
      </left>
      <right style="thin">
        <color indexed="10"/>
      </right>
      <top style="medium">
        <color indexed="53"/>
      </top>
      <bottom style="thin">
        <color indexed="53"/>
      </bottom>
      <diagonal/>
    </border>
    <border>
      <left style="dotted">
        <color indexed="53"/>
      </left>
      <right style="thin">
        <color indexed="10"/>
      </right>
      <top style="thin">
        <color indexed="53"/>
      </top>
      <bottom style="thin">
        <color indexed="53"/>
      </bottom>
      <diagonal/>
    </border>
    <border>
      <left style="dotted">
        <color indexed="53"/>
      </left>
      <right style="thin">
        <color indexed="10"/>
      </right>
      <top style="thin">
        <color indexed="53"/>
      </top>
      <bottom style="medium">
        <color indexed="53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/>
      <right/>
      <top/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medium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30"/>
      </right>
      <top style="medium">
        <color indexed="53"/>
      </top>
      <bottom style="thin">
        <color indexed="53"/>
      </bottom>
      <diagonal/>
    </border>
    <border>
      <left style="thin">
        <color indexed="30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/>
      <top style="medium">
        <color indexed="53"/>
      </top>
      <bottom style="thin">
        <color indexed="53"/>
      </bottom>
      <diagonal/>
    </border>
    <border>
      <left/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53"/>
      </left>
      <right/>
      <top/>
      <bottom/>
      <diagonal/>
    </border>
    <border>
      <left/>
      <right/>
      <top style="medium">
        <color indexed="30"/>
      </top>
      <bottom style="thin">
        <color indexed="30"/>
      </bottom>
      <diagonal/>
    </border>
    <border>
      <left/>
      <right style="dotted">
        <color indexed="30"/>
      </right>
      <top style="thin">
        <color indexed="30"/>
      </top>
      <bottom style="medium">
        <color indexed="30"/>
      </bottom>
      <diagonal/>
    </border>
    <border>
      <left/>
      <right style="dotted">
        <color indexed="30"/>
      </right>
      <top/>
      <bottom style="thin">
        <color indexed="30"/>
      </bottom>
      <diagonal/>
    </border>
  </borders>
  <cellStyleXfs count="42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9" borderId="96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" fillId="11" borderId="97" applyNumberFormat="0" applyFont="0" applyAlignment="0" applyProtection="0">
      <alignment vertical="center"/>
    </xf>
    <xf numFmtId="0" fontId="22" fillId="0" borderId="9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9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0" applyNumberFormat="0" applyFill="0" applyAlignment="0" applyProtection="0">
      <alignment vertical="center"/>
    </xf>
    <xf numFmtId="0" fontId="27" fillId="0" borderId="101" applyNumberFormat="0" applyFill="0" applyAlignment="0" applyProtection="0">
      <alignment vertical="center"/>
    </xf>
    <xf numFmtId="0" fontId="28" fillId="0" borderId="10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3" applyNumberFormat="0" applyFill="0" applyAlignment="0" applyProtection="0">
      <alignment vertical="center"/>
    </xf>
    <xf numFmtId="0" fontId="30" fillId="32" borderId="10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99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215">
    <xf numFmtId="0" fontId="0" fillId="0" borderId="0" xfId="0"/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2" xfId="0" applyFont="1" applyBorder="1" applyAlignment="1" applyProtection="1">
      <alignment horizontal="center" vertical="center"/>
      <protection locked="0"/>
    </xf>
    <xf numFmtId="176" fontId="7" fillId="0" borderId="13" xfId="0" applyNumberFormat="1" applyFont="1" applyBorder="1" applyAlignment="1" applyProtection="1">
      <alignment horizontal="right" vertical="center" shrinkToFit="1"/>
      <protection locked="0"/>
    </xf>
    <xf numFmtId="176" fontId="7" fillId="0" borderId="14" xfId="0" applyNumberFormat="1" applyFont="1" applyBorder="1" applyAlignment="1" applyProtection="1">
      <alignment horizontal="right" vertical="center" shrinkToFit="1"/>
      <protection locked="0"/>
    </xf>
    <xf numFmtId="176" fontId="7" fillId="0" borderId="15" xfId="0" applyNumberFormat="1" applyFont="1" applyBorder="1" applyAlignment="1" applyProtection="1">
      <alignment horizontal="right" vertical="center" shrinkToFit="1"/>
      <protection locked="0"/>
    </xf>
    <xf numFmtId="176" fontId="7" fillId="0" borderId="16" xfId="0" applyNumberFormat="1" applyFont="1" applyBorder="1" applyAlignment="1" applyProtection="1">
      <alignment horizontal="right" vertical="center" shrinkToFit="1"/>
      <protection locked="0"/>
    </xf>
    <xf numFmtId="176" fontId="7" fillId="0" borderId="17" xfId="0" applyNumberFormat="1" applyFont="1" applyBorder="1" applyAlignment="1" applyProtection="1">
      <alignment horizontal="right" vertical="center" shrinkToFit="1"/>
      <protection locked="0"/>
    </xf>
    <xf numFmtId="176" fontId="7" fillId="0" borderId="6" xfId="0" applyNumberFormat="1" applyFont="1" applyBorder="1" applyAlignment="1" applyProtection="1">
      <alignment horizontal="right" vertical="center" shrinkToFit="1"/>
      <protection locked="0"/>
    </xf>
    <xf numFmtId="176" fontId="7" fillId="0" borderId="18" xfId="0" applyNumberFormat="1" applyFont="1" applyBorder="1" applyAlignment="1" applyProtection="1">
      <alignment horizontal="right" vertical="center" shrinkToFit="1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176" fontId="7" fillId="0" borderId="23" xfId="0" applyNumberFormat="1" applyFont="1" applyBorder="1" applyAlignment="1" applyProtection="1">
      <alignment horizontal="right" vertical="center" shrinkToFit="1"/>
      <protection locked="0"/>
    </xf>
    <xf numFmtId="176" fontId="7" fillId="0" borderId="22" xfId="0" applyNumberFormat="1" applyFont="1" applyBorder="1" applyAlignment="1" applyProtection="1">
      <alignment horizontal="right" vertical="center" shrinkToFi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176" fontId="7" fillId="0" borderId="29" xfId="0" applyNumberFormat="1" applyFont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left" vertical="center" wrapText="1" shrinkToFit="1"/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top"/>
      <protection hidden="1"/>
    </xf>
    <xf numFmtId="0" fontId="10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top" shrinkToFit="1"/>
      <protection hidden="1"/>
    </xf>
    <xf numFmtId="0" fontId="0" fillId="6" borderId="7" xfId="0" applyFill="1" applyBorder="1" applyAlignment="1" applyProtection="1">
      <alignment horizontal="center" vertical="center"/>
      <protection hidden="1"/>
    </xf>
    <xf numFmtId="0" fontId="3" fillId="6" borderId="30" xfId="0" applyFont="1" applyFill="1" applyBorder="1" applyAlignment="1" applyProtection="1">
      <alignment horizontal="center" vertical="center" shrinkToFit="1"/>
      <protection hidden="1"/>
    </xf>
    <xf numFmtId="0" fontId="3" fillId="6" borderId="2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6" borderId="8" xfId="0" applyFill="1" applyBorder="1" applyAlignment="1" applyProtection="1">
      <alignment horizontal="center" vertical="center" shrinkToFit="1"/>
      <protection hidden="1"/>
    </xf>
    <xf numFmtId="0" fontId="3" fillId="6" borderId="12" xfId="0" applyFont="1" applyFill="1" applyBorder="1" applyAlignment="1" applyProtection="1">
      <alignment horizontal="center" vertical="center"/>
      <protection hidden="1"/>
    </xf>
    <xf numFmtId="0" fontId="3" fillId="6" borderId="31" xfId="0" applyFont="1" applyFill="1" applyBorder="1" applyAlignment="1" applyProtection="1">
      <alignment horizontal="center" vertical="center" shrinkToFit="1"/>
      <protection hidden="1"/>
    </xf>
    <xf numFmtId="0" fontId="3" fillId="6" borderId="32" xfId="0" applyFont="1" applyFill="1" applyBorder="1" applyAlignment="1" applyProtection="1">
      <alignment horizontal="center" vertical="center" shrinkToFit="1"/>
      <protection hidden="1"/>
    </xf>
    <xf numFmtId="0" fontId="3" fillId="0" borderId="33" xfId="0" applyFont="1" applyBorder="1" applyAlignment="1" applyProtection="1">
      <alignment horizontal="center" vertical="center"/>
      <protection hidden="1"/>
    </xf>
    <xf numFmtId="57" fontId="11" fillId="0" borderId="0" xfId="0" applyNumberFormat="1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0" fillId="0" borderId="35" xfId="0" applyBorder="1" applyAlignment="1" applyProtection="1">
      <alignment vertical="center"/>
      <protection hidden="1"/>
    </xf>
    <xf numFmtId="0" fontId="0" fillId="0" borderId="36" xfId="0" applyBorder="1" applyAlignment="1" applyProtection="1">
      <alignment horizontal="right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176" fontId="0" fillId="0" borderId="2" xfId="0" applyNumberForma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right"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12" borderId="38" xfId="0" applyFill="1" applyBorder="1" applyAlignment="1" applyProtection="1">
      <alignment horizontal="center" vertical="center"/>
      <protection hidden="1"/>
    </xf>
    <xf numFmtId="0" fontId="3" fillId="12" borderId="39" xfId="0" applyFont="1" applyFill="1" applyBorder="1" applyAlignment="1" applyProtection="1">
      <alignment horizontal="center" vertical="center" shrinkToFit="1"/>
      <protection hidden="1"/>
    </xf>
    <xf numFmtId="0" fontId="3" fillId="12" borderId="40" xfId="0" applyFont="1" applyFill="1" applyBorder="1" applyAlignment="1" applyProtection="1">
      <alignment horizontal="center" vertical="center" shrinkToFit="1"/>
      <protection hidden="1"/>
    </xf>
    <xf numFmtId="0" fontId="0" fillId="12" borderId="41" xfId="0" applyFill="1" applyBorder="1" applyAlignment="1" applyProtection="1">
      <alignment horizontal="center" vertical="center" shrinkToFit="1"/>
      <protection hidden="1"/>
    </xf>
    <xf numFmtId="0" fontId="3" fillId="12" borderId="5" xfId="0" applyFont="1" applyFill="1" applyBorder="1" applyAlignment="1" applyProtection="1">
      <alignment horizontal="center" vertical="center"/>
      <protection hidden="1"/>
    </xf>
    <xf numFmtId="0" fontId="3" fillId="12" borderId="17" xfId="0" applyFont="1" applyFill="1" applyBorder="1" applyAlignment="1" applyProtection="1">
      <alignment horizontal="center" vertical="center" shrinkToFit="1"/>
      <protection hidden="1"/>
    </xf>
    <xf numFmtId="0" fontId="3" fillId="0" borderId="42" xfId="0" applyFont="1" applyBorder="1" applyAlignment="1" applyProtection="1">
      <alignment horizontal="center" vertical="center"/>
      <protection hidden="1"/>
    </xf>
    <xf numFmtId="0" fontId="3" fillId="0" borderId="43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alignment horizontal="left" vertical="center"/>
      <protection hidden="1"/>
    </xf>
    <xf numFmtId="0" fontId="0" fillId="0" borderId="45" xfId="0" applyBorder="1" applyAlignment="1" applyProtection="1">
      <alignment horizontal="right" vertical="center"/>
      <protection hidden="1"/>
    </xf>
    <xf numFmtId="0" fontId="0" fillId="4" borderId="0" xfId="0" applyFill="1" applyProtection="1">
      <protection hidden="1"/>
    </xf>
    <xf numFmtId="0" fontId="0" fillId="0" borderId="0" xfId="0" applyProtection="1">
      <protection hidden="1"/>
    </xf>
    <xf numFmtId="0" fontId="3" fillId="6" borderId="46" xfId="0" applyFont="1" applyFill="1" applyBorder="1" applyAlignment="1" applyProtection="1">
      <alignment horizontal="right"/>
      <protection hidden="1"/>
    </xf>
    <xf numFmtId="0" fontId="9" fillId="6" borderId="47" xfId="0" applyFont="1" applyFill="1" applyBorder="1" applyAlignment="1" applyProtection="1">
      <alignment horizontal="left"/>
      <protection hidden="1"/>
    </xf>
    <xf numFmtId="0" fontId="0" fillId="6" borderId="47" xfId="0" applyFill="1" applyBorder="1" applyProtection="1">
      <protection hidden="1"/>
    </xf>
    <xf numFmtId="0" fontId="0" fillId="6" borderId="48" xfId="0" applyFill="1" applyBorder="1" applyProtection="1">
      <protection hidden="1"/>
    </xf>
    <xf numFmtId="0" fontId="4" fillId="6" borderId="49" xfId="0" applyFont="1" applyFill="1" applyBorder="1" applyAlignment="1" applyProtection="1">
      <alignment horizontal="right" vertical="center"/>
      <protection hidden="1"/>
    </xf>
    <xf numFmtId="0" fontId="6" fillId="6" borderId="0" xfId="0" applyFont="1" applyFill="1" applyAlignment="1" applyProtection="1">
      <alignment vertical="center"/>
      <protection hidden="1"/>
    </xf>
    <xf numFmtId="0" fontId="6" fillId="6" borderId="0" xfId="0" applyFont="1" applyFill="1" applyAlignment="1" applyProtection="1">
      <alignment vertical="center" wrapText="1"/>
      <protection hidden="1"/>
    </xf>
    <xf numFmtId="0" fontId="6" fillId="6" borderId="50" xfId="0" applyFont="1" applyFill="1" applyBorder="1" applyAlignment="1" applyProtection="1">
      <alignment vertical="center" wrapText="1"/>
      <protection hidden="1"/>
    </xf>
    <xf numFmtId="0" fontId="3" fillId="6" borderId="49" xfId="0" applyFont="1" applyFill="1" applyBorder="1" applyAlignment="1" applyProtection="1">
      <alignment horizontal="right" vertical="center"/>
      <protection hidden="1"/>
    </xf>
    <xf numFmtId="0" fontId="0" fillId="6" borderId="0" xfId="0" applyFill="1" applyProtection="1">
      <protection hidden="1"/>
    </xf>
    <xf numFmtId="0" fontId="0" fillId="6" borderId="50" xfId="0" applyFill="1" applyBorder="1" applyProtection="1">
      <protection hidden="1"/>
    </xf>
    <xf numFmtId="0" fontId="3" fillId="6" borderId="51" xfId="0" applyFont="1" applyFill="1" applyBorder="1" applyAlignment="1" applyProtection="1">
      <alignment horizontal="left" vertical="center"/>
      <protection hidden="1"/>
    </xf>
    <xf numFmtId="0" fontId="0" fillId="6" borderId="52" xfId="0" applyFill="1" applyBorder="1" applyProtection="1">
      <protection hidden="1"/>
    </xf>
    <xf numFmtId="0" fontId="0" fillId="6" borderId="52" xfId="0" applyFill="1" applyBorder="1" applyAlignment="1" applyProtection="1">
      <alignment horizontal="right" vertical="top"/>
      <protection hidden="1"/>
    </xf>
    <xf numFmtId="0" fontId="0" fillId="6" borderId="52" xfId="0" applyFill="1" applyBorder="1" applyAlignment="1" applyProtection="1">
      <alignment vertical="top"/>
      <protection hidden="1"/>
    </xf>
    <xf numFmtId="0" fontId="0" fillId="6" borderId="53" xfId="0" applyFill="1" applyBorder="1" applyProtection="1">
      <protection hidden="1"/>
    </xf>
    <xf numFmtId="0" fontId="0" fillId="6" borderId="54" xfId="0" applyFill="1" applyBorder="1" applyAlignment="1" applyProtection="1">
      <alignment vertical="center"/>
      <protection hidden="1"/>
    </xf>
    <xf numFmtId="0" fontId="0" fillId="6" borderId="55" xfId="0" applyFill="1" applyBorder="1" applyProtection="1">
      <protection hidden="1"/>
    </xf>
    <xf numFmtId="0" fontId="0" fillId="6" borderId="55" xfId="0" applyFill="1" applyBorder="1" applyAlignment="1" applyProtection="1">
      <alignment horizontal="right" vertical="top"/>
      <protection hidden="1"/>
    </xf>
    <xf numFmtId="0" fontId="0" fillId="6" borderId="55" xfId="0" applyFill="1" applyBorder="1" applyAlignment="1" applyProtection="1">
      <alignment vertical="top"/>
      <protection hidden="1"/>
    </xf>
    <xf numFmtId="0" fontId="0" fillId="6" borderId="49" xfId="0" applyFill="1" applyBorder="1" applyAlignment="1" applyProtection="1">
      <alignment horizontal="right" vertical="center"/>
      <protection hidden="1"/>
    </xf>
    <xf numFmtId="0" fontId="0" fillId="6" borderId="0" xfId="0" applyFill="1" applyAlignment="1" applyProtection="1">
      <alignment horizontal="right" vertical="top"/>
      <protection hidden="1"/>
    </xf>
    <xf numFmtId="0" fontId="0" fillId="6" borderId="0" xfId="0" applyFill="1" applyAlignment="1" applyProtection="1">
      <alignment vertical="top"/>
      <protection hidden="1"/>
    </xf>
    <xf numFmtId="0" fontId="0" fillId="6" borderId="56" xfId="0" applyFill="1" applyBorder="1" applyAlignment="1" applyProtection="1">
      <alignment horizontal="right" vertical="center"/>
      <protection hidden="1"/>
    </xf>
    <xf numFmtId="0" fontId="0" fillId="6" borderId="0" xfId="0" applyFill="1" applyAlignment="1" applyProtection="1">
      <alignment horizontal="right" vertical="center"/>
      <protection hidden="1"/>
    </xf>
    <xf numFmtId="0" fontId="0" fillId="6" borderId="57" xfId="0" applyFill="1" applyBorder="1" applyAlignment="1" applyProtection="1">
      <alignment horizontal="right"/>
      <protection hidden="1"/>
    </xf>
    <xf numFmtId="0" fontId="0" fillId="6" borderId="58" xfId="0" applyFill="1" applyBorder="1" applyAlignment="1" applyProtection="1">
      <alignment horizontal="right" vertical="top"/>
      <protection hidden="1"/>
    </xf>
    <xf numFmtId="0" fontId="0" fillId="6" borderId="58" xfId="0" applyFill="1" applyBorder="1" applyAlignment="1" applyProtection="1">
      <alignment vertical="top"/>
      <protection hidden="1"/>
    </xf>
    <xf numFmtId="0" fontId="0" fillId="6" borderId="58" xfId="0" applyFill="1" applyBorder="1" applyProtection="1">
      <protection hidden="1"/>
    </xf>
    <xf numFmtId="0" fontId="0" fillId="6" borderId="59" xfId="0" applyFill="1" applyBorder="1" applyProtection="1">
      <protection hidden="1"/>
    </xf>
    <xf numFmtId="0" fontId="0" fillId="4" borderId="0" xfId="0" applyFill="1" applyAlignment="1" applyProtection="1">
      <alignment vertical="center"/>
      <protection hidden="1"/>
    </xf>
    <xf numFmtId="0" fontId="0" fillId="4" borderId="2" xfId="0" applyFill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5" fontId="5" fillId="4" borderId="2" xfId="0" applyNumberFormat="1" applyFont="1" applyFill="1" applyBorder="1" applyAlignment="1" applyProtection="1">
      <alignment horizontal="right" vertical="center"/>
      <protection hidden="1"/>
    </xf>
    <xf numFmtId="178" fontId="0" fillId="4" borderId="35" xfId="0" applyNumberFormat="1" applyFill="1" applyBorder="1" applyAlignment="1" applyProtection="1">
      <alignment horizontal="center" vertical="center"/>
      <protection hidden="1"/>
    </xf>
    <xf numFmtId="177" fontId="0" fillId="4" borderId="36" xfId="0" applyNumberFormat="1" applyFill="1" applyBorder="1" applyAlignment="1" applyProtection="1">
      <alignment horizontal="center" vertical="center"/>
      <protection hidden="1"/>
    </xf>
    <xf numFmtId="0" fontId="0" fillId="4" borderId="60" xfId="0" applyFill="1" applyBorder="1" applyAlignment="1" applyProtection="1">
      <alignment horizontal="center" vertical="center"/>
      <protection hidden="1"/>
    </xf>
    <xf numFmtId="0" fontId="5" fillId="4" borderId="60" xfId="0" applyFont="1" applyFill="1" applyBorder="1" applyAlignment="1" applyProtection="1">
      <alignment horizontal="center" vertical="center"/>
      <protection hidden="1"/>
    </xf>
    <xf numFmtId="5" fontId="5" fillId="4" borderId="60" xfId="0" applyNumberFormat="1" applyFont="1" applyFill="1" applyBorder="1" applyAlignment="1" applyProtection="1">
      <alignment horizontal="right" vertical="center"/>
      <protection hidden="1"/>
    </xf>
    <xf numFmtId="178" fontId="0" fillId="4" borderId="61" xfId="0" applyNumberFormat="1" applyFill="1" applyBorder="1" applyAlignment="1" applyProtection="1">
      <alignment horizontal="center" vertical="center"/>
      <protection hidden="1"/>
    </xf>
    <xf numFmtId="177" fontId="0" fillId="4" borderId="62" xfId="0" applyNumberFormat="1" applyFill="1" applyBorder="1" applyAlignment="1" applyProtection="1">
      <alignment horizontal="center" vertical="center"/>
      <protection hidden="1"/>
    </xf>
    <xf numFmtId="0" fontId="0" fillId="4" borderId="63" xfId="0" applyFill="1" applyBorder="1" applyAlignment="1" applyProtection="1">
      <alignment horizontal="center" vertical="center"/>
      <protection hidden="1"/>
    </xf>
    <xf numFmtId="0" fontId="5" fillId="4" borderId="63" xfId="0" applyFont="1" applyFill="1" applyBorder="1" applyAlignment="1" applyProtection="1">
      <alignment horizontal="center" vertical="center"/>
      <protection hidden="1"/>
    </xf>
    <xf numFmtId="5" fontId="5" fillId="4" borderId="63" xfId="0" applyNumberFormat="1" applyFont="1" applyFill="1" applyBorder="1" applyAlignment="1" applyProtection="1">
      <alignment horizontal="right" vertical="center"/>
      <protection hidden="1"/>
    </xf>
    <xf numFmtId="179" fontId="0" fillId="4" borderId="64" xfId="0" applyNumberFormat="1" applyFill="1" applyBorder="1" applyAlignment="1" applyProtection="1">
      <alignment horizontal="center" vertical="center"/>
      <protection hidden="1"/>
    </xf>
    <xf numFmtId="180" fontId="0" fillId="4" borderId="65" xfId="0" applyNumberFormat="1" applyFill="1" applyBorder="1" applyAlignment="1" applyProtection="1">
      <alignment horizontal="center" vertical="center"/>
      <protection hidden="1"/>
    </xf>
    <xf numFmtId="0" fontId="0" fillId="4" borderId="66" xfId="0" applyFill="1" applyBorder="1" applyAlignment="1" applyProtection="1">
      <alignment horizontal="center" vertical="center"/>
      <protection hidden="1"/>
    </xf>
    <xf numFmtId="0" fontId="5" fillId="4" borderId="66" xfId="0" applyFont="1" applyFill="1" applyBorder="1" applyAlignment="1" applyProtection="1">
      <alignment horizontal="center" vertical="center"/>
      <protection hidden="1"/>
    </xf>
    <xf numFmtId="5" fontId="5" fillId="4" borderId="66" xfId="0" applyNumberFormat="1" applyFont="1" applyFill="1" applyBorder="1" applyAlignment="1" applyProtection="1">
      <alignment horizontal="right" vertical="center"/>
      <protection hidden="1"/>
    </xf>
    <xf numFmtId="0" fontId="8" fillId="4" borderId="0" xfId="0" applyFont="1" applyFill="1" applyAlignment="1" applyProtection="1">
      <alignment vertical="center"/>
      <protection hidden="1"/>
    </xf>
    <xf numFmtId="0" fontId="8" fillId="4" borderId="0" xfId="0" applyFont="1" applyFill="1" applyAlignment="1" applyProtection="1">
      <alignment vertical="center" shrinkToFit="1"/>
      <protection hidden="1"/>
    </xf>
    <xf numFmtId="49" fontId="8" fillId="4" borderId="0" xfId="0" applyNumberFormat="1" applyFont="1" applyFill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4" fillId="4" borderId="0" xfId="0" applyFont="1" applyFill="1" applyAlignment="1" applyProtection="1">
      <alignment vertical="center" wrapText="1"/>
      <protection hidden="1"/>
    </xf>
    <xf numFmtId="0" fontId="4" fillId="4" borderId="0" xfId="0" applyFont="1" applyFill="1" applyAlignment="1" applyProtection="1">
      <alignment vertical="center"/>
      <protection hidden="1"/>
    </xf>
    <xf numFmtId="0" fontId="4" fillId="10" borderId="2" xfId="0" applyFont="1" applyFill="1" applyBorder="1" applyAlignment="1" applyProtection="1">
      <alignment horizontal="center" vertical="center" shrinkToFit="1"/>
      <protection hidden="1"/>
    </xf>
    <xf numFmtId="0" fontId="3" fillId="4" borderId="0" xfId="0" applyFont="1" applyFill="1" applyAlignment="1" applyProtection="1">
      <alignment horizontal="left" vertical="top"/>
      <protection hidden="1"/>
    </xf>
    <xf numFmtId="0" fontId="0" fillId="0" borderId="67" xfId="0" applyBorder="1" applyAlignment="1" applyProtection="1">
      <alignment vertical="center"/>
      <protection locked="0"/>
    </xf>
    <xf numFmtId="0" fontId="0" fillId="0" borderId="67" xfId="0" applyBorder="1" applyAlignment="1" applyProtection="1">
      <alignment vertical="center" shrinkToFit="1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 shrinkToFit="1"/>
      <protection locked="0"/>
    </xf>
    <xf numFmtId="0" fontId="0" fillId="0" borderId="69" xfId="0" applyBorder="1" applyAlignment="1" applyProtection="1">
      <alignment horizontal="center" vertical="center" shrinkToFit="1"/>
      <protection locked="0"/>
    </xf>
    <xf numFmtId="0" fontId="0" fillId="0" borderId="70" xfId="0" applyBorder="1" applyAlignment="1" applyProtection="1">
      <alignment horizontal="center" vertical="center" shrinkToFit="1"/>
      <protection locked="0"/>
    </xf>
    <xf numFmtId="0" fontId="10" fillId="0" borderId="68" xfId="0" applyFont="1" applyBorder="1" applyAlignment="1" applyProtection="1">
      <alignment horizontal="center" vertical="center" shrinkToFit="1"/>
      <protection locked="0"/>
    </xf>
    <xf numFmtId="176" fontId="7" fillId="0" borderId="71" xfId="0" applyNumberFormat="1" applyFont="1" applyBorder="1" applyAlignment="1" applyProtection="1">
      <alignment horizontal="right" vertical="center" shrinkToFit="1"/>
      <protection locked="0"/>
    </xf>
    <xf numFmtId="176" fontId="7" fillId="0" borderId="72" xfId="0" applyNumberFormat="1" applyFont="1" applyBorder="1" applyAlignment="1" applyProtection="1">
      <alignment horizontal="right" vertical="center" shrinkToFit="1"/>
      <protection locked="0"/>
    </xf>
    <xf numFmtId="176" fontId="7" fillId="0" borderId="73" xfId="0" applyNumberFormat="1" applyFont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/>
      <protection hidden="1"/>
    </xf>
    <xf numFmtId="0" fontId="3" fillId="12" borderId="107" xfId="0" applyFont="1" applyFill="1" applyBorder="1" applyAlignment="1" applyProtection="1">
      <alignment horizontal="center" vertical="center"/>
      <protection hidden="1"/>
    </xf>
    <xf numFmtId="0" fontId="0" fillId="0" borderId="108" xfId="0" applyBorder="1" applyAlignment="1" applyProtection="1">
      <alignment horizontal="center" vertical="center" shrinkToFit="1"/>
      <protection locked="0"/>
    </xf>
    <xf numFmtId="0" fontId="0" fillId="0" borderId="107" xfId="0" applyBorder="1" applyAlignment="1" applyProtection="1">
      <alignment horizontal="center" vertical="center" shrinkToFit="1"/>
      <protection locked="0"/>
    </xf>
    <xf numFmtId="0" fontId="37" fillId="0" borderId="0" xfId="0" applyFont="1" applyAlignment="1">
      <alignment vertical="top" wrapText="1"/>
    </xf>
    <xf numFmtId="0" fontId="3" fillId="4" borderId="0" xfId="0" applyFont="1" applyFill="1" applyAlignment="1" applyProtection="1">
      <alignment vertical="center" wrapText="1"/>
      <protection hidden="1"/>
    </xf>
    <xf numFmtId="0" fontId="0" fillId="0" borderId="0" xfId="0" applyAlignment="1">
      <alignment shrinkToFit="1"/>
    </xf>
    <xf numFmtId="0" fontId="35" fillId="0" borderId="0" xfId="0" applyFont="1" applyAlignment="1" applyProtection="1">
      <alignment horizontal="left" vertical="top" wrapText="1"/>
      <protection hidden="1"/>
    </xf>
    <xf numFmtId="0" fontId="0" fillId="6" borderId="0" xfId="0" applyFill="1" applyAlignment="1" applyProtection="1">
      <alignment vertical="center" shrinkToFit="1"/>
      <protection hidden="1"/>
    </xf>
    <xf numFmtId="0" fontId="16" fillId="4" borderId="0" xfId="0" applyFont="1" applyFill="1" applyAlignment="1" applyProtection="1">
      <alignment vertical="center" wrapText="1"/>
      <protection locked="0"/>
    </xf>
    <xf numFmtId="0" fontId="15" fillId="4" borderId="0" xfId="0" applyFont="1" applyFill="1" applyAlignment="1" applyProtection="1">
      <alignment vertical="center" wrapText="1"/>
      <protection locked="0"/>
    </xf>
    <xf numFmtId="0" fontId="5" fillId="4" borderId="58" xfId="0" applyFont="1" applyFill="1" applyBorder="1" applyAlignment="1" applyProtection="1">
      <alignment horizontal="center" vertical="center" wrapText="1" shrinkToFit="1"/>
      <protection hidden="1"/>
    </xf>
    <xf numFmtId="0" fontId="3" fillId="4" borderId="0" xfId="0" applyFont="1" applyFill="1" applyAlignment="1" applyProtection="1">
      <alignment vertical="center" wrapText="1"/>
      <protection hidden="1"/>
    </xf>
    <xf numFmtId="0" fontId="0" fillId="0" borderId="35" xfId="0" applyBorder="1" applyAlignment="1" applyProtection="1">
      <alignment vertical="center" shrinkToFit="1"/>
      <protection locked="0"/>
    </xf>
    <xf numFmtId="0" fontId="0" fillId="0" borderId="36" xfId="0" applyBorder="1" applyAlignment="1" applyProtection="1">
      <alignment vertical="center" shrinkToFit="1"/>
      <protection locked="0"/>
    </xf>
    <xf numFmtId="0" fontId="0" fillId="4" borderId="2" xfId="0" applyFill="1" applyBorder="1" applyAlignment="1" applyProtection="1">
      <alignment horizontal="center" vertical="center"/>
      <protection hidden="1"/>
    </xf>
    <xf numFmtId="0" fontId="0" fillId="4" borderId="66" xfId="0" applyFill="1" applyBorder="1" applyAlignment="1" applyProtection="1">
      <alignment vertical="center"/>
      <protection hidden="1"/>
    </xf>
    <xf numFmtId="0" fontId="0" fillId="12" borderId="74" xfId="0" applyFill="1" applyBorder="1" applyAlignment="1" applyProtection="1">
      <alignment horizontal="center" vertical="center" wrapText="1"/>
      <protection hidden="1"/>
    </xf>
    <xf numFmtId="0" fontId="0" fillId="12" borderId="43" xfId="0" applyFill="1" applyBorder="1" applyAlignment="1" applyProtection="1">
      <alignment horizontal="center" vertical="center"/>
      <protection hidden="1"/>
    </xf>
    <xf numFmtId="0" fontId="0" fillId="12" borderId="75" xfId="0" applyFill="1" applyBorder="1" applyAlignment="1" applyProtection="1">
      <alignment horizontal="center" vertical="center" wrapText="1"/>
      <protection hidden="1"/>
    </xf>
    <xf numFmtId="0" fontId="0" fillId="12" borderId="40" xfId="0" applyFill="1" applyBorder="1" applyAlignment="1" applyProtection="1">
      <alignment horizontal="center" vertical="center"/>
      <protection hidden="1"/>
    </xf>
    <xf numFmtId="0" fontId="3" fillId="12" borderId="106" xfId="0" applyFont="1" applyFill="1" applyBorder="1" applyAlignment="1" applyProtection="1">
      <alignment horizontal="center" vertical="center" shrinkToFit="1"/>
      <protection hidden="1"/>
    </xf>
    <xf numFmtId="0" fontId="3" fillId="12" borderId="76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top" shrinkToFit="1"/>
      <protection hidden="1"/>
    </xf>
    <xf numFmtId="0" fontId="0" fillId="0" borderId="1" xfId="0" applyBorder="1" applyAlignment="1" applyProtection="1">
      <alignment vertical="top"/>
      <protection hidden="1"/>
    </xf>
    <xf numFmtId="0" fontId="3" fillId="12" borderId="77" xfId="0" applyFont="1" applyFill="1" applyBorder="1" applyAlignment="1" applyProtection="1">
      <alignment horizontal="center" vertical="center"/>
      <protection hidden="1"/>
    </xf>
    <xf numFmtId="0" fontId="3" fillId="12" borderId="75" xfId="0" applyFont="1" applyFill="1" applyBorder="1" applyAlignment="1" applyProtection="1">
      <alignment horizontal="center" vertical="center"/>
      <protection hidden="1"/>
    </xf>
    <xf numFmtId="0" fontId="3" fillId="12" borderId="38" xfId="0" applyFont="1" applyFill="1" applyBorder="1" applyAlignment="1" applyProtection="1">
      <alignment horizontal="center" vertical="center" textRotation="255"/>
      <protection hidden="1"/>
    </xf>
    <xf numFmtId="0" fontId="3" fillId="12" borderId="41" xfId="0" applyFont="1" applyFill="1" applyBorder="1" applyAlignment="1" applyProtection="1">
      <alignment horizontal="center" vertical="center" textRotation="255"/>
      <protection hidden="1"/>
    </xf>
    <xf numFmtId="0" fontId="4" fillId="12" borderId="78" xfId="0" applyFont="1" applyFill="1" applyBorder="1" applyAlignment="1" applyProtection="1">
      <alignment horizontal="center" vertical="center" wrapText="1"/>
      <protection hidden="1"/>
    </xf>
    <xf numFmtId="0" fontId="4" fillId="12" borderId="79" xfId="0" applyFont="1" applyFill="1" applyBorder="1" applyAlignment="1" applyProtection="1">
      <alignment horizontal="center" vertical="center" wrapText="1"/>
      <protection hidden="1"/>
    </xf>
    <xf numFmtId="0" fontId="4" fillId="12" borderId="80" xfId="0" applyFont="1" applyFill="1" applyBorder="1" applyAlignment="1" applyProtection="1">
      <alignment horizontal="center" vertical="center" wrapText="1"/>
      <protection hidden="1"/>
    </xf>
    <xf numFmtId="0" fontId="4" fillId="12" borderId="81" xfId="0" applyFont="1" applyFill="1" applyBorder="1" applyAlignment="1" applyProtection="1">
      <alignment horizontal="center" vertical="center" wrapText="1"/>
      <protection hidden="1"/>
    </xf>
    <xf numFmtId="0" fontId="3" fillId="12" borderId="74" xfId="0" applyFont="1" applyFill="1" applyBorder="1" applyAlignment="1" applyProtection="1">
      <alignment horizontal="center" vertical="center" wrapText="1"/>
      <protection hidden="1"/>
    </xf>
    <xf numFmtId="0" fontId="3" fillId="12" borderId="44" xfId="0" applyFont="1" applyFill="1" applyBorder="1" applyAlignment="1" applyProtection="1">
      <alignment horizontal="center" vertical="center" wrapText="1"/>
      <protection hidden="1"/>
    </xf>
    <xf numFmtId="0" fontId="3" fillId="12" borderId="77" xfId="0" applyFont="1" applyFill="1" applyBorder="1" applyAlignment="1" applyProtection="1">
      <alignment horizontal="center" vertical="center" wrapText="1"/>
      <protection hidden="1"/>
    </xf>
    <xf numFmtId="0" fontId="3" fillId="12" borderId="6" xfId="0" applyFont="1" applyFill="1" applyBorder="1" applyAlignment="1" applyProtection="1">
      <alignment horizontal="center" vertical="center" wrapText="1"/>
      <protection hidden="1"/>
    </xf>
    <xf numFmtId="57" fontId="34" fillId="0" borderId="1" xfId="0" applyNumberFormat="1" applyFont="1" applyBorder="1" applyAlignment="1" applyProtection="1">
      <alignment horizontal="center" vertical="center"/>
      <protection hidden="1"/>
    </xf>
    <xf numFmtId="0" fontId="0" fillId="0" borderId="37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0" fontId="0" fillId="0" borderId="36" xfId="0" applyBorder="1" applyAlignment="1" applyProtection="1">
      <alignment horizontal="center" vertical="center"/>
      <protection hidden="1"/>
    </xf>
    <xf numFmtId="0" fontId="3" fillId="6" borderId="7" xfId="0" applyFont="1" applyFill="1" applyBorder="1" applyAlignment="1" applyProtection="1">
      <alignment horizontal="center" vertical="center" textRotation="255"/>
      <protection hidden="1"/>
    </xf>
    <xf numFmtId="0" fontId="3" fillId="6" borderId="8" xfId="0" applyFont="1" applyFill="1" applyBorder="1" applyAlignment="1" applyProtection="1">
      <alignment horizontal="center" vertical="center" textRotation="255"/>
      <protection hidden="1"/>
    </xf>
    <xf numFmtId="0" fontId="4" fillId="6" borderId="82" xfId="0" applyFont="1" applyFill="1" applyBorder="1" applyAlignment="1" applyProtection="1">
      <alignment horizontal="center" vertical="center" wrapText="1"/>
      <protection hidden="1"/>
    </xf>
    <xf numFmtId="0" fontId="4" fillId="6" borderId="83" xfId="0" applyFont="1" applyFill="1" applyBorder="1" applyAlignment="1" applyProtection="1">
      <alignment horizontal="center" vertical="center" wrapText="1"/>
      <protection hidden="1"/>
    </xf>
    <xf numFmtId="0" fontId="4" fillId="6" borderId="84" xfId="0" applyFont="1" applyFill="1" applyBorder="1" applyAlignment="1" applyProtection="1">
      <alignment horizontal="center" vertical="center" wrapText="1"/>
      <protection hidden="1"/>
    </xf>
    <xf numFmtId="0" fontId="4" fillId="6" borderId="85" xfId="0" applyFont="1" applyFill="1" applyBorder="1" applyAlignment="1" applyProtection="1">
      <alignment horizontal="center" vertical="center" wrapText="1"/>
      <protection hidden="1"/>
    </xf>
    <xf numFmtId="0" fontId="3" fillId="6" borderId="87" xfId="0" applyFont="1" applyFill="1" applyBorder="1" applyAlignment="1" applyProtection="1">
      <alignment horizontal="center" vertical="center" wrapText="1"/>
      <protection hidden="1"/>
    </xf>
    <xf numFmtId="0" fontId="3" fillId="6" borderId="88" xfId="0" applyFont="1" applyFill="1" applyBorder="1" applyAlignment="1" applyProtection="1">
      <alignment horizontal="center" vertical="center" wrapText="1"/>
      <protection hidden="1"/>
    </xf>
    <xf numFmtId="0" fontId="3" fillId="6" borderId="89" xfId="0" applyFont="1" applyFill="1" applyBorder="1" applyAlignment="1" applyProtection="1">
      <alignment horizontal="center" vertical="center" wrapText="1"/>
      <protection hidden="1"/>
    </xf>
    <xf numFmtId="0" fontId="3" fillId="6" borderId="90" xfId="0" applyFont="1" applyFill="1" applyBorder="1" applyAlignment="1" applyProtection="1">
      <alignment horizontal="center" vertical="center" wrapText="1"/>
      <protection hidden="1"/>
    </xf>
    <xf numFmtId="57" fontId="34" fillId="0" borderId="86" xfId="0" applyNumberFormat="1" applyFont="1" applyBorder="1" applyAlignment="1" applyProtection="1">
      <alignment horizontal="center" vertical="center"/>
      <protection hidden="1"/>
    </xf>
    <xf numFmtId="0" fontId="0" fillId="0" borderId="105" xfId="0" applyBorder="1" applyAlignment="1" applyProtection="1">
      <alignment horizontal="left" vertical="center"/>
      <protection hidden="1"/>
    </xf>
    <xf numFmtId="0" fontId="0" fillId="6" borderId="20" xfId="0" applyFill="1" applyBorder="1" applyAlignment="1" applyProtection="1">
      <alignment horizontal="center" vertical="center" wrapText="1"/>
      <protection hidden="1"/>
    </xf>
    <xf numFmtId="0" fontId="0" fillId="6" borderId="21" xfId="0" applyFill="1" applyBorder="1" applyAlignment="1" applyProtection="1">
      <alignment horizontal="center" vertical="center"/>
      <protection hidden="1"/>
    </xf>
    <xf numFmtId="0" fontId="0" fillId="0" borderId="86" xfId="0" applyBorder="1" applyAlignment="1" applyProtection="1">
      <alignment vertical="top"/>
      <protection hidden="1"/>
    </xf>
    <xf numFmtId="0" fontId="0" fillId="6" borderId="91" xfId="0" applyFill="1" applyBorder="1" applyAlignment="1" applyProtection="1">
      <alignment horizontal="center" vertical="center" wrapText="1"/>
      <protection hidden="1"/>
    </xf>
    <xf numFmtId="0" fontId="0" fillId="6" borderId="30" xfId="0" applyFill="1" applyBorder="1" applyAlignment="1" applyProtection="1">
      <alignment horizontal="center" vertical="center"/>
      <protection hidden="1"/>
    </xf>
    <xf numFmtId="0" fontId="3" fillId="6" borderId="92" xfId="0" applyFont="1" applyFill="1" applyBorder="1" applyAlignment="1" applyProtection="1">
      <alignment horizontal="center" vertical="center"/>
      <protection hidden="1"/>
    </xf>
    <xf numFmtId="0" fontId="3" fillId="6" borderId="93" xfId="0" applyFont="1" applyFill="1" applyBorder="1" applyAlignment="1" applyProtection="1">
      <alignment horizontal="center" vertical="center"/>
      <protection hidden="1"/>
    </xf>
    <xf numFmtId="0" fontId="3" fillId="6" borderId="94" xfId="0" applyFont="1" applyFill="1" applyBorder="1" applyAlignment="1" applyProtection="1">
      <alignment horizontal="center" vertical="center" shrinkToFit="1"/>
      <protection hidden="1"/>
    </xf>
    <xf numFmtId="0" fontId="3" fillId="6" borderId="95" xfId="0" applyFont="1" applyFill="1" applyBorder="1" applyAlignment="1" applyProtection="1">
      <alignment horizontal="center" vertical="center" shrinkToFit="1"/>
      <protection hidden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G228"/>
  <sheetViews>
    <sheetView tabSelected="1" topLeftCell="A207" zoomScaleNormal="100" workbookViewId="0">
      <selection activeCell="D220" sqref="D220"/>
    </sheetView>
  </sheetViews>
  <sheetFormatPr defaultRowHeight="13.5"/>
  <cols>
    <col min="1" max="1" width="7.875" style="23" customWidth="1"/>
    <col min="2" max="2" width="15.125" bestFit="1" customWidth="1"/>
    <col min="3" max="3" width="10.875" customWidth="1"/>
    <col min="4" max="4" width="25.75" customWidth="1"/>
    <col min="5" max="5" width="13.5" customWidth="1"/>
    <col min="6" max="6" width="13.25" customWidth="1"/>
    <col min="7" max="7" width="9" style="22" customWidth="1"/>
  </cols>
  <sheetData>
    <row r="1" spans="1:7">
      <c r="A1" s="23" t="s">
        <v>787</v>
      </c>
      <c r="B1" t="s">
        <v>61</v>
      </c>
      <c r="C1" t="s">
        <v>788</v>
      </c>
      <c r="D1" t="s">
        <v>62</v>
      </c>
      <c r="E1" t="s">
        <v>63</v>
      </c>
      <c r="F1" t="s">
        <v>64</v>
      </c>
      <c r="G1" s="22" t="s">
        <v>789</v>
      </c>
    </row>
    <row r="2" spans="1:7">
      <c r="A2" s="23">
        <v>1</v>
      </c>
      <c r="B2" t="s">
        <v>82</v>
      </c>
      <c r="C2" t="s">
        <v>83</v>
      </c>
      <c r="D2" t="s">
        <v>813</v>
      </c>
      <c r="E2" t="s">
        <v>84</v>
      </c>
      <c r="F2" t="s">
        <v>85</v>
      </c>
      <c r="G2" s="22" t="s">
        <v>971</v>
      </c>
    </row>
    <row r="3" spans="1:7">
      <c r="A3" s="23">
        <v>2</v>
      </c>
      <c r="B3" t="s">
        <v>86</v>
      </c>
      <c r="C3" t="s">
        <v>87</v>
      </c>
      <c r="D3" t="s">
        <v>842</v>
      </c>
      <c r="E3" t="s">
        <v>88</v>
      </c>
      <c r="F3" t="s">
        <v>89</v>
      </c>
      <c r="G3" s="22" t="s">
        <v>971</v>
      </c>
    </row>
    <row r="4" spans="1:7">
      <c r="A4" s="23">
        <v>3</v>
      </c>
      <c r="B4" t="s">
        <v>90</v>
      </c>
      <c r="C4" t="s">
        <v>91</v>
      </c>
      <c r="D4" t="s">
        <v>843</v>
      </c>
      <c r="E4" t="s">
        <v>92</v>
      </c>
      <c r="F4" t="s">
        <v>93</v>
      </c>
      <c r="G4" s="22" t="s">
        <v>971</v>
      </c>
    </row>
    <row r="5" spans="1:7">
      <c r="A5" s="23">
        <v>4</v>
      </c>
      <c r="B5" t="s">
        <v>94</v>
      </c>
      <c r="C5" t="s">
        <v>95</v>
      </c>
      <c r="D5" t="s">
        <v>814</v>
      </c>
      <c r="E5" t="s">
        <v>96</v>
      </c>
      <c r="F5" t="s">
        <v>97</v>
      </c>
      <c r="G5" s="22" t="s">
        <v>971</v>
      </c>
    </row>
    <row r="6" spans="1:7">
      <c r="A6" s="23">
        <v>5</v>
      </c>
      <c r="B6" t="s">
        <v>727</v>
      </c>
      <c r="C6" t="s">
        <v>98</v>
      </c>
      <c r="D6" t="s">
        <v>815</v>
      </c>
      <c r="E6" t="s">
        <v>99</v>
      </c>
      <c r="F6" t="s">
        <v>100</v>
      </c>
      <c r="G6" s="22" t="s">
        <v>971</v>
      </c>
    </row>
    <row r="7" spans="1:7">
      <c r="A7" s="23">
        <v>6</v>
      </c>
      <c r="B7" t="s">
        <v>101</v>
      </c>
      <c r="C7" t="s">
        <v>66</v>
      </c>
      <c r="D7" t="s">
        <v>844</v>
      </c>
      <c r="E7" t="s">
        <v>102</v>
      </c>
      <c r="F7" t="s">
        <v>103</v>
      </c>
      <c r="G7" s="22" t="s">
        <v>971</v>
      </c>
    </row>
    <row r="8" spans="1:7">
      <c r="A8" s="23">
        <v>7</v>
      </c>
      <c r="B8" t="s">
        <v>104</v>
      </c>
      <c r="C8" t="s">
        <v>105</v>
      </c>
      <c r="D8" t="s">
        <v>845</v>
      </c>
      <c r="E8" t="s">
        <v>106</v>
      </c>
      <c r="F8" t="s">
        <v>107</v>
      </c>
      <c r="G8" s="22" t="s">
        <v>971</v>
      </c>
    </row>
    <row r="9" spans="1:7">
      <c r="A9" s="23">
        <v>8</v>
      </c>
      <c r="B9" t="s">
        <v>108</v>
      </c>
      <c r="C9" t="s">
        <v>109</v>
      </c>
      <c r="D9" t="s">
        <v>846</v>
      </c>
      <c r="E9" t="s">
        <v>110</v>
      </c>
      <c r="F9" t="s">
        <v>111</v>
      </c>
      <c r="G9" s="22" t="s">
        <v>971</v>
      </c>
    </row>
    <row r="10" spans="1:7">
      <c r="A10" s="23">
        <v>9</v>
      </c>
      <c r="B10" t="s">
        <v>112</v>
      </c>
      <c r="C10" t="s">
        <v>113</v>
      </c>
      <c r="D10" t="s">
        <v>847</v>
      </c>
      <c r="E10" t="s">
        <v>114</v>
      </c>
      <c r="F10" t="s">
        <v>115</v>
      </c>
      <c r="G10" s="22" t="s">
        <v>971</v>
      </c>
    </row>
    <row r="11" spans="1:7">
      <c r="A11" s="23">
        <v>10</v>
      </c>
      <c r="B11" t="s">
        <v>116</v>
      </c>
      <c r="C11" t="s">
        <v>117</v>
      </c>
      <c r="D11" t="s">
        <v>848</v>
      </c>
      <c r="E11" t="s">
        <v>118</v>
      </c>
      <c r="F11" t="s">
        <v>119</v>
      </c>
      <c r="G11" s="22" t="s">
        <v>971</v>
      </c>
    </row>
    <row r="12" spans="1:7">
      <c r="A12" s="23">
        <v>11</v>
      </c>
      <c r="B12" t="s">
        <v>120</v>
      </c>
      <c r="C12" t="s">
        <v>121</v>
      </c>
      <c r="D12" t="s">
        <v>849</v>
      </c>
      <c r="E12" t="s">
        <v>122</v>
      </c>
      <c r="F12" t="s">
        <v>123</v>
      </c>
      <c r="G12" s="22" t="s">
        <v>971</v>
      </c>
    </row>
    <row r="13" spans="1:7">
      <c r="A13" s="23">
        <v>12</v>
      </c>
      <c r="B13" t="s">
        <v>124</v>
      </c>
      <c r="C13" t="s">
        <v>125</v>
      </c>
      <c r="D13" t="s">
        <v>816</v>
      </c>
      <c r="E13" t="s">
        <v>126</v>
      </c>
      <c r="F13" t="s">
        <v>127</v>
      </c>
      <c r="G13" s="22" t="s">
        <v>971</v>
      </c>
    </row>
    <row r="14" spans="1:7">
      <c r="A14" s="23">
        <v>13</v>
      </c>
      <c r="B14" t="s">
        <v>128</v>
      </c>
      <c r="C14" t="s">
        <v>129</v>
      </c>
      <c r="D14" t="s">
        <v>850</v>
      </c>
      <c r="E14" t="s">
        <v>130</v>
      </c>
      <c r="F14" t="s">
        <v>131</v>
      </c>
      <c r="G14" s="22" t="s">
        <v>971</v>
      </c>
    </row>
    <row r="15" spans="1:7">
      <c r="A15" s="23">
        <v>14</v>
      </c>
      <c r="B15" t="s">
        <v>132</v>
      </c>
      <c r="C15" t="s">
        <v>133</v>
      </c>
      <c r="D15" t="s">
        <v>851</v>
      </c>
      <c r="E15" t="s">
        <v>134</v>
      </c>
      <c r="F15" t="s">
        <v>135</v>
      </c>
      <c r="G15" s="22" t="s">
        <v>971</v>
      </c>
    </row>
    <row r="16" spans="1:7">
      <c r="A16" s="23">
        <v>15</v>
      </c>
      <c r="B16" t="s">
        <v>136</v>
      </c>
      <c r="C16" t="s">
        <v>137</v>
      </c>
      <c r="D16" t="s">
        <v>852</v>
      </c>
      <c r="E16" t="s">
        <v>138</v>
      </c>
      <c r="F16" t="s">
        <v>139</v>
      </c>
      <c r="G16" s="22" t="s">
        <v>971</v>
      </c>
    </row>
    <row r="17" spans="1:7">
      <c r="A17" s="23">
        <v>16</v>
      </c>
      <c r="B17" t="s">
        <v>140</v>
      </c>
      <c r="C17" t="s">
        <v>141</v>
      </c>
      <c r="D17" t="s">
        <v>853</v>
      </c>
      <c r="E17" t="s">
        <v>142</v>
      </c>
      <c r="F17" t="s">
        <v>143</v>
      </c>
      <c r="G17" s="22" t="s">
        <v>971</v>
      </c>
    </row>
    <row r="18" spans="1:7">
      <c r="A18" s="23">
        <v>17</v>
      </c>
      <c r="B18" t="s">
        <v>144</v>
      </c>
      <c r="C18" t="s">
        <v>145</v>
      </c>
      <c r="D18" t="s">
        <v>854</v>
      </c>
      <c r="E18" t="s">
        <v>146</v>
      </c>
      <c r="F18" t="s">
        <v>147</v>
      </c>
      <c r="G18" s="22" t="s">
        <v>971</v>
      </c>
    </row>
    <row r="19" spans="1:7">
      <c r="A19" s="23">
        <v>18</v>
      </c>
      <c r="B19" t="s">
        <v>148</v>
      </c>
      <c r="C19" t="s">
        <v>149</v>
      </c>
      <c r="D19" t="s">
        <v>855</v>
      </c>
      <c r="E19" t="s">
        <v>150</v>
      </c>
      <c r="F19" t="s">
        <v>151</v>
      </c>
      <c r="G19" s="22" t="s">
        <v>971</v>
      </c>
    </row>
    <row r="20" spans="1:7">
      <c r="A20" s="23">
        <v>19</v>
      </c>
      <c r="B20" t="s">
        <v>728</v>
      </c>
      <c r="C20" t="s">
        <v>152</v>
      </c>
      <c r="D20" t="s">
        <v>856</v>
      </c>
      <c r="E20" t="s">
        <v>153</v>
      </c>
      <c r="F20" t="s">
        <v>154</v>
      </c>
      <c r="G20" s="22" t="s">
        <v>971</v>
      </c>
    </row>
    <row r="21" spans="1:7">
      <c r="A21" s="23">
        <v>20</v>
      </c>
      <c r="B21" t="s">
        <v>194</v>
      </c>
      <c r="C21" t="s">
        <v>195</v>
      </c>
      <c r="D21" t="s">
        <v>857</v>
      </c>
      <c r="E21" t="s">
        <v>196</v>
      </c>
      <c r="F21" t="s">
        <v>197</v>
      </c>
      <c r="G21" s="22" t="s">
        <v>971</v>
      </c>
    </row>
    <row r="22" spans="1:7">
      <c r="A22" s="23">
        <v>21</v>
      </c>
      <c r="B22" t="s">
        <v>198</v>
      </c>
      <c r="C22" t="s">
        <v>199</v>
      </c>
      <c r="D22" t="s">
        <v>858</v>
      </c>
      <c r="E22" t="s">
        <v>200</v>
      </c>
      <c r="F22" t="s">
        <v>201</v>
      </c>
      <c r="G22" s="22" t="s">
        <v>971</v>
      </c>
    </row>
    <row r="23" spans="1:7">
      <c r="A23" s="23">
        <v>22</v>
      </c>
      <c r="B23" t="s">
        <v>202</v>
      </c>
      <c r="C23" t="s">
        <v>203</v>
      </c>
      <c r="D23" t="s">
        <v>859</v>
      </c>
      <c r="E23" t="s">
        <v>204</v>
      </c>
      <c r="F23" t="s">
        <v>205</v>
      </c>
      <c r="G23" s="22" t="s">
        <v>971</v>
      </c>
    </row>
    <row r="24" spans="1:7">
      <c r="A24" s="23">
        <v>23</v>
      </c>
      <c r="B24" t="s">
        <v>206</v>
      </c>
      <c r="C24" t="s">
        <v>207</v>
      </c>
      <c r="D24" t="s">
        <v>860</v>
      </c>
      <c r="E24" t="s">
        <v>208</v>
      </c>
      <c r="F24" t="s">
        <v>209</v>
      </c>
      <c r="G24" s="22" t="s">
        <v>971</v>
      </c>
    </row>
    <row r="25" spans="1:7">
      <c r="A25" s="23">
        <v>24</v>
      </c>
      <c r="B25" t="s">
        <v>155</v>
      </c>
      <c r="C25" t="s">
        <v>156</v>
      </c>
      <c r="D25" t="s">
        <v>861</v>
      </c>
      <c r="E25" t="s">
        <v>157</v>
      </c>
      <c r="F25" t="s">
        <v>158</v>
      </c>
      <c r="G25" s="22" t="s">
        <v>971</v>
      </c>
    </row>
    <row r="26" spans="1:7">
      <c r="A26" s="23">
        <v>25</v>
      </c>
      <c r="B26" t="s">
        <v>190</v>
      </c>
      <c r="C26" t="s">
        <v>191</v>
      </c>
      <c r="D26" t="s">
        <v>862</v>
      </c>
      <c r="E26" t="s">
        <v>192</v>
      </c>
      <c r="F26" t="s">
        <v>193</v>
      </c>
      <c r="G26" s="22" t="s">
        <v>971</v>
      </c>
    </row>
    <row r="27" spans="1:7">
      <c r="A27" s="23">
        <v>26</v>
      </c>
      <c r="B27" t="s">
        <v>159</v>
      </c>
      <c r="C27" t="s">
        <v>160</v>
      </c>
      <c r="D27" t="s">
        <v>863</v>
      </c>
      <c r="E27" t="s">
        <v>161</v>
      </c>
      <c r="F27" t="s">
        <v>162</v>
      </c>
      <c r="G27" s="22" t="s">
        <v>971</v>
      </c>
    </row>
    <row r="28" spans="1:7">
      <c r="A28" s="23">
        <v>27</v>
      </c>
      <c r="B28" t="s">
        <v>163</v>
      </c>
      <c r="C28" t="s">
        <v>164</v>
      </c>
      <c r="D28" t="s">
        <v>864</v>
      </c>
      <c r="E28" t="s">
        <v>165</v>
      </c>
      <c r="F28" t="s">
        <v>166</v>
      </c>
      <c r="G28" s="22" t="s">
        <v>971</v>
      </c>
    </row>
    <row r="29" spans="1:7">
      <c r="A29" s="23">
        <v>28</v>
      </c>
      <c r="B29" t="s">
        <v>167</v>
      </c>
      <c r="C29" t="s">
        <v>168</v>
      </c>
      <c r="D29" t="s">
        <v>865</v>
      </c>
      <c r="E29" t="s">
        <v>169</v>
      </c>
      <c r="F29" t="s">
        <v>170</v>
      </c>
      <c r="G29" s="22" t="s">
        <v>971</v>
      </c>
    </row>
    <row r="30" spans="1:7">
      <c r="A30" s="23">
        <v>29</v>
      </c>
      <c r="B30" t="s">
        <v>171</v>
      </c>
      <c r="C30" t="s">
        <v>172</v>
      </c>
      <c r="D30" t="s">
        <v>866</v>
      </c>
      <c r="E30" t="s">
        <v>173</v>
      </c>
      <c r="F30" t="s">
        <v>174</v>
      </c>
      <c r="G30" s="22" t="s">
        <v>971</v>
      </c>
    </row>
    <row r="31" spans="1:7">
      <c r="A31" s="23">
        <v>30</v>
      </c>
      <c r="B31" t="s">
        <v>175</v>
      </c>
      <c r="C31" t="s">
        <v>83</v>
      </c>
      <c r="D31" t="s">
        <v>867</v>
      </c>
      <c r="E31" t="s">
        <v>176</v>
      </c>
      <c r="F31" t="s">
        <v>177</v>
      </c>
      <c r="G31" s="22" t="s">
        <v>971</v>
      </c>
    </row>
    <row r="32" spans="1:7">
      <c r="A32" s="23">
        <v>31</v>
      </c>
      <c r="B32" t="s">
        <v>178</v>
      </c>
      <c r="C32" t="s">
        <v>179</v>
      </c>
      <c r="D32" t="s">
        <v>868</v>
      </c>
      <c r="E32" t="s">
        <v>180</v>
      </c>
      <c r="F32" t="s">
        <v>181</v>
      </c>
      <c r="G32" s="22" t="s">
        <v>971</v>
      </c>
    </row>
    <row r="33" spans="1:7">
      <c r="A33" s="23">
        <v>32</v>
      </c>
      <c r="B33" t="s">
        <v>182</v>
      </c>
      <c r="C33" t="s">
        <v>183</v>
      </c>
      <c r="D33" t="s">
        <v>869</v>
      </c>
      <c r="E33" t="s">
        <v>184</v>
      </c>
      <c r="F33" t="s">
        <v>185</v>
      </c>
      <c r="G33" s="22" t="s">
        <v>971</v>
      </c>
    </row>
    <row r="34" spans="1:7">
      <c r="A34" s="23">
        <v>33</v>
      </c>
      <c r="B34" t="s">
        <v>186</v>
      </c>
      <c r="C34" t="s">
        <v>187</v>
      </c>
      <c r="D34" t="s">
        <v>870</v>
      </c>
      <c r="E34" t="s">
        <v>188</v>
      </c>
      <c r="F34" t="s">
        <v>189</v>
      </c>
      <c r="G34" s="22" t="s">
        <v>971</v>
      </c>
    </row>
    <row r="35" spans="1:7">
      <c r="A35" s="23">
        <v>34</v>
      </c>
      <c r="B35" t="s">
        <v>210</v>
      </c>
      <c r="C35" t="s">
        <v>211</v>
      </c>
      <c r="D35" t="s">
        <v>871</v>
      </c>
      <c r="E35" t="s">
        <v>212</v>
      </c>
      <c r="F35" t="s">
        <v>213</v>
      </c>
      <c r="G35" s="22" t="s">
        <v>971</v>
      </c>
    </row>
    <row r="36" spans="1:7">
      <c r="A36" s="23">
        <v>35</v>
      </c>
      <c r="B36" t="s">
        <v>214</v>
      </c>
      <c r="C36" t="s">
        <v>215</v>
      </c>
      <c r="D36" t="s">
        <v>872</v>
      </c>
      <c r="E36" t="s">
        <v>216</v>
      </c>
      <c r="F36" t="s">
        <v>217</v>
      </c>
      <c r="G36" s="22" t="s">
        <v>971</v>
      </c>
    </row>
    <row r="37" spans="1:7">
      <c r="A37" s="23">
        <v>36</v>
      </c>
      <c r="B37" t="s">
        <v>218</v>
      </c>
      <c r="C37" t="s">
        <v>219</v>
      </c>
      <c r="D37" t="s">
        <v>873</v>
      </c>
      <c r="E37" t="s">
        <v>220</v>
      </c>
      <c r="F37" t="s">
        <v>221</v>
      </c>
      <c r="G37" s="22" t="s">
        <v>971</v>
      </c>
    </row>
    <row r="38" spans="1:7">
      <c r="A38" s="23">
        <v>37</v>
      </c>
      <c r="B38" t="s">
        <v>222</v>
      </c>
      <c r="C38" t="s">
        <v>223</v>
      </c>
      <c r="D38" t="s">
        <v>874</v>
      </c>
      <c r="E38" t="s">
        <v>224</v>
      </c>
      <c r="F38" t="s">
        <v>225</v>
      </c>
      <c r="G38" s="22" t="s">
        <v>971</v>
      </c>
    </row>
    <row r="39" spans="1:7">
      <c r="A39" s="23">
        <v>38</v>
      </c>
      <c r="B39" t="s">
        <v>790</v>
      </c>
      <c r="C39" t="s">
        <v>455</v>
      </c>
      <c r="D39" t="s">
        <v>875</v>
      </c>
      <c r="E39" t="s">
        <v>456</v>
      </c>
      <c r="F39" t="s">
        <v>457</v>
      </c>
      <c r="G39" s="22" t="s">
        <v>971</v>
      </c>
    </row>
    <row r="40" spans="1:7">
      <c r="A40" s="23">
        <v>39</v>
      </c>
      <c r="B40" t="s">
        <v>817</v>
      </c>
      <c r="C40" t="s">
        <v>452</v>
      </c>
      <c r="D40" t="s">
        <v>876</v>
      </c>
      <c r="E40" t="s">
        <v>453</v>
      </c>
      <c r="F40" t="s">
        <v>454</v>
      </c>
      <c r="G40" s="22" t="s">
        <v>971</v>
      </c>
    </row>
    <row r="41" spans="1:7">
      <c r="A41" s="23">
        <v>40</v>
      </c>
      <c r="B41" t="s">
        <v>791</v>
      </c>
      <c r="C41" t="s">
        <v>301</v>
      </c>
      <c r="D41" t="s">
        <v>877</v>
      </c>
      <c r="E41" t="s">
        <v>878</v>
      </c>
      <c r="F41" t="s">
        <v>302</v>
      </c>
      <c r="G41" s="22" t="s">
        <v>971</v>
      </c>
    </row>
    <row r="42" spans="1:7">
      <c r="A42" s="23">
        <v>41</v>
      </c>
      <c r="B42" t="s">
        <v>792</v>
      </c>
      <c r="C42" t="s">
        <v>303</v>
      </c>
      <c r="D42" t="s">
        <v>879</v>
      </c>
      <c r="E42" t="s">
        <v>304</v>
      </c>
      <c r="F42" t="s">
        <v>305</v>
      </c>
      <c r="G42" s="22" t="s">
        <v>971</v>
      </c>
    </row>
    <row r="43" spans="1:7">
      <c r="A43" s="23">
        <v>42</v>
      </c>
      <c r="B43" t="s">
        <v>793</v>
      </c>
      <c r="C43" t="s">
        <v>306</v>
      </c>
      <c r="D43" t="s">
        <v>880</v>
      </c>
      <c r="E43" t="s">
        <v>307</v>
      </c>
      <c r="F43" t="s">
        <v>308</v>
      </c>
      <c r="G43" s="22" t="s">
        <v>971</v>
      </c>
    </row>
    <row r="44" spans="1:7">
      <c r="A44" s="23">
        <v>43</v>
      </c>
      <c r="B44" t="s">
        <v>65</v>
      </c>
      <c r="C44" t="s">
        <v>66</v>
      </c>
      <c r="D44" t="s">
        <v>818</v>
      </c>
      <c r="E44" t="s">
        <v>67</v>
      </c>
      <c r="F44" t="s">
        <v>68</v>
      </c>
      <c r="G44" s="22" t="s">
        <v>971</v>
      </c>
    </row>
    <row r="45" spans="1:7">
      <c r="A45" s="23">
        <v>44</v>
      </c>
      <c r="B45" t="s">
        <v>794</v>
      </c>
      <c r="C45" t="s">
        <v>66</v>
      </c>
      <c r="D45" t="s">
        <v>819</v>
      </c>
      <c r="E45" t="s">
        <v>820</v>
      </c>
      <c r="F45" t="s">
        <v>821</v>
      </c>
      <c r="G45" s="22" t="s">
        <v>971</v>
      </c>
    </row>
    <row r="46" spans="1:7">
      <c r="A46" s="23">
        <v>45</v>
      </c>
      <c r="B46" t="s">
        <v>42</v>
      </c>
      <c r="C46" t="s">
        <v>69</v>
      </c>
      <c r="D46" t="s">
        <v>822</v>
      </c>
      <c r="E46" t="s">
        <v>51</v>
      </c>
      <c r="F46" t="s">
        <v>52</v>
      </c>
      <c r="G46" s="22" t="s">
        <v>971</v>
      </c>
    </row>
    <row r="47" spans="1:7">
      <c r="A47" s="23">
        <v>46</v>
      </c>
      <c r="B47" t="s">
        <v>43</v>
      </c>
      <c r="C47" t="s">
        <v>70</v>
      </c>
      <c r="D47" t="s">
        <v>824</v>
      </c>
      <c r="E47" t="s">
        <v>71</v>
      </c>
      <c r="F47" t="s">
        <v>72</v>
      </c>
      <c r="G47" s="22" t="s">
        <v>971</v>
      </c>
    </row>
    <row r="48" spans="1:7">
      <c r="A48" s="23">
        <v>47</v>
      </c>
      <c r="B48" t="s">
        <v>73</v>
      </c>
      <c r="C48" t="s">
        <v>74</v>
      </c>
      <c r="D48" t="s">
        <v>826</v>
      </c>
      <c r="E48" t="s">
        <v>22</v>
      </c>
      <c r="F48" t="s">
        <v>23</v>
      </c>
      <c r="G48" s="22" t="s">
        <v>971</v>
      </c>
    </row>
    <row r="49" spans="1:7">
      <c r="A49" s="23">
        <v>48</v>
      </c>
      <c r="B49" t="s">
        <v>881</v>
      </c>
      <c r="C49" t="s">
        <v>75</v>
      </c>
      <c r="D49" t="s">
        <v>827</v>
      </c>
      <c r="E49" t="s">
        <v>57</v>
      </c>
      <c r="F49" t="s">
        <v>58</v>
      </c>
      <c r="G49" s="22" t="s">
        <v>971</v>
      </c>
    </row>
    <row r="50" spans="1:7">
      <c r="A50" s="23">
        <v>49</v>
      </c>
      <c r="B50" t="s">
        <v>45</v>
      </c>
      <c r="C50" t="s">
        <v>76</v>
      </c>
      <c r="D50" t="s">
        <v>823</v>
      </c>
      <c r="E50" t="s">
        <v>54</v>
      </c>
      <c r="F50" t="s">
        <v>53</v>
      </c>
      <c r="G50" s="22" t="s">
        <v>971</v>
      </c>
    </row>
    <row r="51" spans="1:7">
      <c r="A51" s="23">
        <v>50</v>
      </c>
      <c r="B51" t="s">
        <v>77</v>
      </c>
      <c r="C51" t="s">
        <v>78</v>
      </c>
      <c r="D51" t="s">
        <v>825</v>
      </c>
      <c r="E51" t="s">
        <v>55</v>
      </c>
      <c r="F51" t="s">
        <v>56</v>
      </c>
      <c r="G51" s="22" t="s">
        <v>971</v>
      </c>
    </row>
    <row r="52" spans="1:7">
      <c r="A52" s="23">
        <v>51</v>
      </c>
      <c r="B52" t="s">
        <v>44</v>
      </c>
      <c r="C52" t="s">
        <v>79</v>
      </c>
      <c r="D52" t="s">
        <v>828</v>
      </c>
      <c r="E52" t="s">
        <v>80</v>
      </c>
      <c r="F52" t="s">
        <v>81</v>
      </c>
      <c r="G52" s="22" t="s">
        <v>971</v>
      </c>
    </row>
    <row r="53" spans="1:7">
      <c r="A53" s="23">
        <v>52</v>
      </c>
      <c r="B53" t="s">
        <v>829</v>
      </c>
      <c r="C53" t="s">
        <v>76</v>
      </c>
      <c r="D53" t="s">
        <v>823</v>
      </c>
      <c r="E53" t="s">
        <v>882</v>
      </c>
      <c r="F53" t="s">
        <v>53</v>
      </c>
      <c r="G53" s="22" t="s">
        <v>971</v>
      </c>
    </row>
    <row r="54" spans="1:7">
      <c r="A54" s="23">
        <v>53</v>
      </c>
      <c r="B54" t="s">
        <v>883</v>
      </c>
      <c r="C54" t="s">
        <v>87</v>
      </c>
      <c r="D54" t="s">
        <v>884</v>
      </c>
      <c r="E54" t="s">
        <v>885</v>
      </c>
      <c r="F54" t="s">
        <v>886</v>
      </c>
      <c r="G54" s="22" t="s">
        <v>971</v>
      </c>
    </row>
    <row r="55" spans="1:7">
      <c r="A55" s="23">
        <v>54</v>
      </c>
      <c r="B55" t="s">
        <v>14</v>
      </c>
      <c r="C55" t="s">
        <v>238</v>
      </c>
      <c r="D55" t="s">
        <v>239</v>
      </c>
      <c r="E55" t="s">
        <v>240</v>
      </c>
      <c r="F55" t="s">
        <v>241</v>
      </c>
      <c r="G55" s="22" t="s">
        <v>931</v>
      </c>
    </row>
    <row r="56" spans="1:7">
      <c r="A56" s="23">
        <v>55</v>
      </c>
      <c r="B56" t="s">
        <v>242</v>
      </c>
      <c r="C56" t="s">
        <v>243</v>
      </c>
      <c r="D56" t="s">
        <v>244</v>
      </c>
      <c r="E56" t="s">
        <v>245</v>
      </c>
      <c r="F56" t="s">
        <v>246</v>
      </c>
      <c r="G56" s="22" t="s">
        <v>931</v>
      </c>
    </row>
    <row r="57" spans="1:7">
      <c r="A57" s="23">
        <v>56</v>
      </c>
      <c r="B57" t="s">
        <v>247</v>
      </c>
      <c r="C57" t="s">
        <v>248</v>
      </c>
      <c r="D57" t="s">
        <v>249</v>
      </c>
      <c r="E57" t="s">
        <v>250</v>
      </c>
      <c r="F57" t="s">
        <v>251</v>
      </c>
      <c r="G57" s="22" t="s">
        <v>931</v>
      </c>
    </row>
    <row r="58" spans="1:7">
      <c r="A58" s="23">
        <v>57</v>
      </c>
      <c r="B58" t="s">
        <v>730</v>
      </c>
      <c r="C58" t="s">
        <v>281</v>
      </c>
      <c r="D58" t="s">
        <v>282</v>
      </c>
      <c r="E58" t="s">
        <v>283</v>
      </c>
      <c r="F58" t="s">
        <v>284</v>
      </c>
      <c r="G58" s="22" t="s">
        <v>931</v>
      </c>
    </row>
    <row r="59" spans="1:7">
      <c r="A59" s="23">
        <v>58</v>
      </c>
      <c r="B59" t="s">
        <v>252</v>
      </c>
      <c r="C59" t="s">
        <v>253</v>
      </c>
      <c r="D59" t="s">
        <v>732</v>
      </c>
      <c r="E59" t="s">
        <v>254</v>
      </c>
      <c r="F59" t="s">
        <v>255</v>
      </c>
      <c r="G59" s="22" t="s">
        <v>931</v>
      </c>
    </row>
    <row r="60" spans="1:7">
      <c r="A60" s="23">
        <v>59</v>
      </c>
      <c r="B60" t="s">
        <v>256</v>
      </c>
      <c r="C60" t="s">
        <v>257</v>
      </c>
      <c r="D60" t="s">
        <v>948</v>
      </c>
      <c r="E60" t="s">
        <v>258</v>
      </c>
      <c r="F60" t="s">
        <v>259</v>
      </c>
      <c r="G60" s="22" t="s">
        <v>931</v>
      </c>
    </row>
    <row r="61" spans="1:7">
      <c r="A61" s="23">
        <v>60</v>
      </c>
      <c r="B61" t="s">
        <v>795</v>
      </c>
      <c r="C61" t="s">
        <v>226</v>
      </c>
      <c r="D61" t="s">
        <v>227</v>
      </c>
      <c r="E61" t="s">
        <v>228</v>
      </c>
      <c r="F61" t="s">
        <v>229</v>
      </c>
      <c r="G61" s="22" t="s">
        <v>931</v>
      </c>
    </row>
    <row r="62" spans="1:7">
      <c r="A62" s="23">
        <v>61</v>
      </c>
      <c r="B62" t="s">
        <v>796</v>
      </c>
      <c r="C62" t="s">
        <v>230</v>
      </c>
      <c r="D62" t="s">
        <v>231</v>
      </c>
      <c r="E62" t="s">
        <v>232</v>
      </c>
      <c r="F62" t="s">
        <v>233</v>
      </c>
      <c r="G62" s="22" t="s">
        <v>931</v>
      </c>
    </row>
    <row r="63" spans="1:7">
      <c r="A63" s="23">
        <v>62</v>
      </c>
      <c r="B63" t="s">
        <v>797</v>
      </c>
      <c r="C63" t="s">
        <v>234</v>
      </c>
      <c r="D63" t="s">
        <v>235</v>
      </c>
      <c r="E63" t="s">
        <v>236</v>
      </c>
      <c r="F63" t="s">
        <v>237</v>
      </c>
      <c r="G63" s="22" t="s">
        <v>931</v>
      </c>
    </row>
    <row r="64" spans="1:7">
      <c r="A64" s="23">
        <v>63</v>
      </c>
      <c r="B64" t="s">
        <v>975</v>
      </c>
      <c r="C64" t="s">
        <v>260</v>
      </c>
      <c r="D64" t="s">
        <v>261</v>
      </c>
      <c r="E64" t="s">
        <v>262</v>
      </c>
      <c r="F64" t="s">
        <v>263</v>
      </c>
      <c r="G64" s="22" t="s">
        <v>931</v>
      </c>
    </row>
    <row r="65" spans="1:7">
      <c r="A65" s="23">
        <v>64</v>
      </c>
      <c r="B65" t="s">
        <v>264</v>
      </c>
      <c r="C65" t="s">
        <v>265</v>
      </c>
      <c r="D65" t="s">
        <v>729</v>
      </c>
      <c r="E65" t="s">
        <v>266</v>
      </c>
      <c r="F65" t="s">
        <v>267</v>
      </c>
      <c r="G65" s="22" t="s">
        <v>931</v>
      </c>
    </row>
    <row r="66" spans="1:7">
      <c r="A66" s="23">
        <v>65</v>
      </c>
      <c r="B66" t="s">
        <v>268</v>
      </c>
      <c r="C66" t="s">
        <v>269</v>
      </c>
      <c r="D66" t="s">
        <v>731</v>
      </c>
      <c r="E66" t="s">
        <v>270</v>
      </c>
      <c r="F66" t="s">
        <v>271</v>
      </c>
      <c r="G66" s="22" t="s">
        <v>931</v>
      </c>
    </row>
    <row r="67" spans="1:7">
      <c r="A67" s="23">
        <v>66</v>
      </c>
      <c r="B67" t="s">
        <v>26</v>
      </c>
      <c r="C67" t="s">
        <v>272</v>
      </c>
      <c r="D67" t="s">
        <v>273</v>
      </c>
      <c r="E67" t="s">
        <v>274</v>
      </c>
      <c r="F67" t="s">
        <v>275</v>
      </c>
      <c r="G67" s="22" t="s">
        <v>931</v>
      </c>
    </row>
    <row r="68" spans="1:7">
      <c r="A68" s="23">
        <v>67</v>
      </c>
      <c r="B68" t="s">
        <v>277</v>
      </c>
      <c r="C68" t="s">
        <v>278</v>
      </c>
      <c r="D68" t="s">
        <v>276</v>
      </c>
      <c r="E68" t="s">
        <v>279</v>
      </c>
      <c r="F68" t="s">
        <v>280</v>
      </c>
      <c r="G68" s="22" t="s">
        <v>931</v>
      </c>
    </row>
    <row r="69" spans="1:7">
      <c r="A69" s="23">
        <v>68</v>
      </c>
      <c r="B69" t="s">
        <v>887</v>
      </c>
      <c r="C69" t="s">
        <v>888</v>
      </c>
      <c r="D69" t="s">
        <v>889</v>
      </c>
      <c r="E69" t="s">
        <v>890</v>
      </c>
      <c r="F69" t="s">
        <v>891</v>
      </c>
      <c r="G69" s="22" t="s">
        <v>931</v>
      </c>
    </row>
    <row r="70" spans="1:7">
      <c r="A70" s="23">
        <v>69</v>
      </c>
      <c r="B70" t="s">
        <v>285</v>
      </c>
      <c r="C70" t="s">
        <v>286</v>
      </c>
      <c r="D70" t="s">
        <v>287</v>
      </c>
      <c r="E70" t="s">
        <v>288</v>
      </c>
      <c r="F70" t="s">
        <v>289</v>
      </c>
      <c r="G70" s="22" t="s">
        <v>931</v>
      </c>
    </row>
    <row r="71" spans="1:7">
      <c r="A71" s="23">
        <v>70</v>
      </c>
      <c r="B71" t="s">
        <v>309</v>
      </c>
      <c r="C71" t="s">
        <v>310</v>
      </c>
      <c r="D71" t="s">
        <v>736</v>
      </c>
      <c r="E71" t="s">
        <v>737</v>
      </c>
      <c r="F71" t="s">
        <v>311</v>
      </c>
      <c r="G71" s="22" t="s">
        <v>931</v>
      </c>
    </row>
    <row r="72" spans="1:7">
      <c r="A72" s="23">
        <v>71</v>
      </c>
      <c r="B72" t="s">
        <v>294</v>
      </c>
      <c r="C72" t="s">
        <v>295</v>
      </c>
      <c r="D72" t="s">
        <v>734</v>
      </c>
      <c r="E72" t="s">
        <v>296</v>
      </c>
      <c r="F72" t="s">
        <v>297</v>
      </c>
      <c r="G72" s="22" t="s">
        <v>931</v>
      </c>
    </row>
    <row r="73" spans="1:7">
      <c r="A73" s="23">
        <v>72</v>
      </c>
      <c r="B73" t="s">
        <v>27</v>
      </c>
      <c r="C73" t="s">
        <v>298</v>
      </c>
      <c r="D73" t="s">
        <v>735</v>
      </c>
      <c r="E73" t="s">
        <v>299</v>
      </c>
      <c r="F73" t="s">
        <v>300</v>
      </c>
      <c r="G73" s="22" t="s">
        <v>931</v>
      </c>
    </row>
    <row r="74" spans="1:7">
      <c r="A74" s="23">
        <v>73</v>
      </c>
      <c r="B74" t="s">
        <v>290</v>
      </c>
      <c r="C74" t="s">
        <v>291</v>
      </c>
      <c r="D74" t="s">
        <v>733</v>
      </c>
      <c r="E74" t="s">
        <v>292</v>
      </c>
      <c r="F74" t="s">
        <v>293</v>
      </c>
      <c r="G74" s="22" t="s">
        <v>931</v>
      </c>
    </row>
    <row r="75" spans="1:7">
      <c r="A75" s="23">
        <v>74</v>
      </c>
      <c r="B75" t="s">
        <v>312</v>
      </c>
      <c r="C75" t="s">
        <v>313</v>
      </c>
      <c r="D75" t="s">
        <v>314</v>
      </c>
      <c r="E75" t="s">
        <v>315</v>
      </c>
      <c r="F75" t="s">
        <v>316</v>
      </c>
      <c r="G75" s="22" t="s">
        <v>931</v>
      </c>
    </row>
    <row r="76" spans="1:7">
      <c r="A76" s="23">
        <v>75</v>
      </c>
      <c r="B76" t="s">
        <v>317</v>
      </c>
      <c r="C76" t="s">
        <v>313</v>
      </c>
      <c r="D76" t="s">
        <v>318</v>
      </c>
      <c r="E76" t="s">
        <v>319</v>
      </c>
      <c r="F76" t="s">
        <v>320</v>
      </c>
      <c r="G76" s="22" t="s">
        <v>931</v>
      </c>
    </row>
    <row r="77" spans="1:7">
      <c r="A77" s="23">
        <v>76</v>
      </c>
      <c r="B77" t="s">
        <v>321</v>
      </c>
      <c r="C77" t="s">
        <v>322</v>
      </c>
      <c r="D77" t="s">
        <v>738</v>
      </c>
      <c r="E77" t="s">
        <v>323</v>
      </c>
      <c r="F77" t="s">
        <v>324</v>
      </c>
      <c r="G77" s="22" t="s">
        <v>931</v>
      </c>
    </row>
    <row r="78" spans="1:7">
      <c r="A78" s="23">
        <v>77</v>
      </c>
      <c r="B78" t="s">
        <v>325</v>
      </c>
      <c r="C78" t="s">
        <v>326</v>
      </c>
      <c r="D78" t="s">
        <v>786</v>
      </c>
      <c r="E78" t="s">
        <v>327</v>
      </c>
      <c r="F78" t="s">
        <v>328</v>
      </c>
      <c r="G78" s="22" t="s">
        <v>931</v>
      </c>
    </row>
    <row r="79" spans="1:7">
      <c r="A79" s="23">
        <v>78</v>
      </c>
      <c r="B79" t="s">
        <v>351</v>
      </c>
      <c r="C79" t="s">
        <v>352</v>
      </c>
      <c r="D79" t="s">
        <v>798</v>
      </c>
      <c r="E79" t="s">
        <v>353</v>
      </c>
      <c r="F79" t="s">
        <v>354</v>
      </c>
      <c r="G79" s="22" t="s">
        <v>931</v>
      </c>
    </row>
    <row r="80" spans="1:7">
      <c r="A80" s="23">
        <v>79</v>
      </c>
      <c r="B80" t="s">
        <v>347</v>
      </c>
      <c r="C80" t="s">
        <v>348</v>
      </c>
      <c r="D80" t="s">
        <v>739</v>
      </c>
      <c r="E80" t="s">
        <v>349</v>
      </c>
      <c r="F80" t="s">
        <v>350</v>
      </c>
      <c r="G80" s="22" t="s">
        <v>931</v>
      </c>
    </row>
    <row r="81" spans="1:7">
      <c r="A81" s="23">
        <v>80</v>
      </c>
      <c r="B81" t="s">
        <v>355</v>
      </c>
      <c r="C81" t="s">
        <v>356</v>
      </c>
      <c r="D81" t="s">
        <v>740</v>
      </c>
      <c r="E81" t="s">
        <v>357</v>
      </c>
      <c r="F81" t="s">
        <v>358</v>
      </c>
      <c r="G81" s="22" t="s">
        <v>931</v>
      </c>
    </row>
    <row r="82" spans="1:7">
      <c r="A82" s="23">
        <v>81</v>
      </c>
      <c r="B82" t="s">
        <v>359</v>
      </c>
      <c r="C82" t="s">
        <v>360</v>
      </c>
      <c r="D82" t="s">
        <v>741</v>
      </c>
      <c r="E82" t="s">
        <v>361</v>
      </c>
      <c r="F82" t="s">
        <v>362</v>
      </c>
      <c r="G82" s="22" t="s">
        <v>931</v>
      </c>
    </row>
    <row r="83" spans="1:7">
      <c r="A83" s="23">
        <v>82</v>
      </c>
      <c r="B83" t="s">
        <v>28</v>
      </c>
      <c r="C83" t="s">
        <v>329</v>
      </c>
      <c r="D83" t="s">
        <v>330</v>
      </c>
      <c r="E83" t="s">
        <v>331</v>
      </c>
      <c r="F83" t="s">
        <v>332</v>
      </c>
      <c r="G83" s="22" t="s">
        <v>931</v>
      </c>
    </row>
    <row r="84" spans="1:7">
      <c r="A84" s="23">
        <v>83</v>
      </c>
      <c r="B84" t="s">
        <v>333</v>
      </c>
      <c r="C84" t="s">
        <v>329</v>
      </c>
      <c r="D84" t="s">
        <v>334</v>
      </c>
      <c r="E84" t="s">
        <v>335</v>
      </c>
      <c r="F84" t="s">
        <v>336</v>
      </c>
      <c r="G84" s="22" t="s">
        <v>931</v>
      </c>
    </row>
    <row r="85" spans="1:7">
      <c r="A85" s="23">
        <v>84</v>
      </c>
      <c r="B85" t="s">
        <v>337</v>
      </c>
      <c r="C85" t="s">
        <v>338</v>
      </c>
      <c r="D85" t="s">
        <v>339</v>
      </c>
      <c r="E85" t="s">
        <v>340</v>
      </c>
      <c r="F85" t="s">
        <v>341</v>
      </c>
      <c r="G85" s="22" t="s">
        <v>931</v>
      </c>
    </row>
    <row r="86" spans="1:7">
      <c r="A86" s="23">
        <v>85</v>
      </c>
      <c r="B86" t="s">
        <v>342</v>
      </c>
      <c r="C86" t="s">
        <v>343</v>
      </c>
      <c r="D86" t="s">
        <v>344</v>
      </c>
      <c r="E86" t="s">
        <v>345</v>
      </c>
      <c r="F86" t="s">
        <v>346</v>
      </c>
      <c r="G86" s="22" t="s">
        <v>931</v>
      </c>
    </row>
    <row r="87" spans="1:7">
      <c r="A87" s="23">
        <v>86</v>
      </c>
      <c r="B87" t="s">
        <v>949</v>
      </c>
      <c r="C87" t="s">
        <v>976</v>
      </c>
      <c r="D87" t="s">
        <v>929</v>
      </c>
      <c r="E87" t="s">
        <v>977</v>
      </c>
      <c r="F87" t="s">
        <v>978</v>
      </c>
      <c r="G87" s="22" t="s">
        <v>931</v>
      </c>
    </row>
    <row r="88" spans="1:7">
      <c r="A88" s="23">
        <v>87</v>
      </c>
      <c r="B88" t="s">
        <v>363</v>
      </c>
      <c r="C88" t="s">
        <v>364</v>
      </c>
      <c r="D88" t="s">
        <v>742</v>
      </c>
      <c r="E88" t="s">
        <v>365</v>
      </c>
      <c r="F88" t="s">
        <v>366</v>
      </c>
      <c r="G88" s="22" t="s">
        <v>931</v>
      </c>
    </row>
    <row r="89" spans="1:7">
      <c r="A89" s="23">
        <v>88</v>
      </c>
      <c r="B89" t="s">
        <v>29</v>
      </c>
      <c r="C89" t="s">
        <v>367</v>
      </c>
      <c r="D89" t="s">
        <v>743</v>
      </c>
      <c r="E89" t="s">
        <v>368</v>
      </c>
      <c r="F89" t="s">
        <v>369</v>
      </c>
      <c r="G89" s="22" t="s">
        <v>931</v>
      </c>
    </row>
    <row r="90" spans="1:7">
      <c r="A90" s="23">
        <v>89</v>
      </c>
      <c r="B90" t="s">
        <v>381</v>
      </c>
      <c r="C90" t="s">
        <v>382</v>
      </c>
      <c r="D90" t="s">
        <v>744</v>
      </c>
      <c r="E90" t="s">
        <v>383</v>
      </c>
      <c r="F90" t="s">
        <v>384</v>
      </c>
      <c r="G90" s="22" t="s">
        <v>931</v>
      </c>
    </row>
    <row r="91" spans="1:7">
      <c r="A91" s="23">
        <v>90</v>
      </c>
      <c r="B91" t="s">
        <v>370</v>
      </c>
      <c r="C91" t="s">
        <v>371</v>
      </c>
      <c r="D91" t="s">
        <v>372</v>
      </c>
      <c r="E91" t="s">
        <v>373</v>
      </c>
      <c r="F91" t="s">
        <v>374</v>
      </c>
      <c r="G91" s="22" t="s">
        <v>931</v>
      </c>
    </row>
    <row r="92" spans="1:7">
      <c r="A92" s="23">
        <v>91</v>
      </c>
      <c r="B92" t="s">
        <v>30</v>
      </c>
      <c r="C92" t="s">
        <v>375</v>
      </c>
      <c r="D92" t="s">
        <v>745</v>
      </c>
      <c r="E92" t="s">
        <v>376</v>
      </c>
      <c r="F92" t="s">
        <v>377</v>
      </c>
      <c r="G92" s="22" t="s">
        <v>931</v>
      </c>
    </row>
    <row r="93" spans="1:7">
      <c r="A93" s="23">
        <v>92</v>
      </c>
      <c r="B93" t="s">
        <v>950</v>
      </c>
      <c r="C93" t="s">
        <v>378</v>
      </c>
      <c r="D93" t="s">
        <v>746</v>
      </c>
      <c r="E93" t="s">
        <v>379</v>
      </c>
      <c r="F93" t="s">
        <v>380</v>
      </c>
      <c r="G93" s="22" t="s">
        <v>931</v>
      </c>
    </row>
    <row r="94" spans="1:7">
      <c r="A94" s="23">
        <v>93</v>
      </c>
      <c r="B94" t="s">
        <v>951</v>
      </c>
      <c r="C94" t="s">
        <v>388</v>
      </c>
      <c r="D94" t="s">
        <v>747</v>
      </c>
      <c r="E94" t="s">
        <v>389</v>
      </c>
      <c r="F94" t="s">
        <v>390</v>
      </c>
      <c r="G94" s="22" t="s">
        <v>931</v>
      </c>
    </row>
    <row r="95" spans="1:7">
      <c r="A95" s="23">
        <v>94</v>
      </c>
      <c r="B95" t="s">
        <v>31</v>
      </c>
      <c r="C95" t="s">
        <v>391</v>
      </c>
      <c r="D95" t="s">
        <v>748</v>
      </c>
      <c r="E95" t="s">
        <v>392</v>
      </c>
      <c r="F95" t="s">
        <v>393</v>
      </c>
      <c r="G95" s="22" t="s">
        <v>931</v>
      </c>
    </row>
    <row r="96" spans="1:7">
      <c r="A96" s="23">
        <v>95</v>
      </c>
      <c r="B96" t="s">
        <v>750</v>
      </c>
      <c r="C96" t="s">
        <v>397</v>
      </c>
      <c r="D96" t="s">
        <v>751</v>
      </c>
      <c r="E96" t="s">
        <v>398</v>
      </c>
      <c r="F96" t="s">
        <v>399</v>
      </c>
      <c r="G96" s="22" t="s">
        <v>931</v>
      </c>
    </row>
    <row r="97" spans="1:7">
      <c r="A97" s="23">
        <v>96</v>
      </c>
      <c r="B97" t="s">
        <v>904</v>
      </c>
      <c r="C97" t="s">
        <v>394</v>
      </c>
      <c r="D97" t="s">
        <v>749</v>
      </c>
      <c r="E97" t="s">
        <v>395</v>
      </c>
      <c r="F97" t="s">
        <v>396</v>
      </c>
      <c r="G97" s="22" t="s">
        <v>931</v>
      </c>
    </row>
    <row r="98" spans="1:7">
      <c r="A98" s="23">
        <v>97</v>
      </c>
      <c r="B98" t="s">
        <v>33</v>
      </c>
      <c r="C98" t="s">
        <v>400</v>
      </c>
      <c r="D98" t="s">
        <v>401</v>
      </c>
      <c r="E98" t="s">
        <v>402</v>
      </c>
      <c r="F98" t="s">
        <v>403</v>
      </c>
      <c r="G98" s="22" t="s">
        <v>931</v>
      </c>
    </row>
    <row r="99" spans="1:7">
      <c r="A99" s="23">
        <v>98</v>
      </c>
      <c r="B99" t="s">
        <v>404</v>
      </c>
      <c r="C99" t="s">
        <v>405</v>
      </c>
      <c r="D99" t="s">
        <v>406</v>
      </c>
      <c r="E99" t="s">
        <v>407</v>
      </c>
      <c r="F99" t="s">
        <v>408</v>
      </c>
      <c r="G99" s="22" t="s">
        <v>931</v>
      </c>
    </row>
    <row r="100" spans="1:7">
      <c r="A100" s="23">
        <v>99</v>
      </c>
      <c r="B100" t="s">
        <v>409</v>
      </c>
      <c r="C100" t="s">
        <v>410</v>
      </c>
      <c r="D100" t="s">
        <v>411</v>
      </c>
      <c r="E100" t="s">
        <v>412</v>
      </c>
      <c r="F100" t="s">
        <v>413</v>
      </c>
      <c r="G100" s="22" t="s">
        <v>931</v>
      </c>
    </row>
    <row r="101" spans="1:7">
      <c r="A101" s="23">
        <v>100</v>
      </c>
      <c r="B101" t="s">
        <v>414</v>
      </c>
      <c r="C101" t="s">
        <v>415</v>
      </c>
      <c r="D101" t="s">
        <v>416</v>
      </c>
      <c r="E101" t="s">
        <v>417</v>
      </c>
      <c r="F101" t="s">
        <v>418</v>
      </c>
      <c r="G101" s="22" t="s">
        <v>931</v>
      </c>
    </row>
    <row r="102" spans="1:7">
      <c r="A102" s="23">
        <v>101</v>
      </c>
      <c r="B102" t="s">
        <v>34</v>
      </c>
      <c r="C102" t="s">
        <v>419</v>
      </c>
      <c r="D102" t="s">
        <v>420</v>
      </c>
      <c r="E102" t="s">
        <v>421</v>
      </c>
      <c r="F102" t="s">
        <v>422</v>
      </c>
      <c r="G102" s="22" t="s">
        <v>931</v>
      </c>
    </row>
    <row r="103" spans="1:7">
      <c r="A103" s="23">
        <v>102</v>
      </c>
      <c r="B103" t="s">
        <v>426</v>
      </c>
      <c r="C103" t="s">
        <v>427</v>
      </c>
      <c r="D103" t="s">
        <v>800</v>
      </c>
      <c r="E103" t="s">
        <v>428</v>
      </c>
      <c r="F103" t="s">
        <v>429</v>
      </c>
      <c r="G103" s="22" t="s">
        <v>931</v>
      </c>
    </row>
    <row r="104" spans="1:7">
      <c r="A104" s="23">
        <v>103</v>
      </c>
      <c r="B104" t="s">
        <v>32</v>
      </c>
      <c r="C104" t="s">
        <v>385</v>
      </c>
      <c r="D104" t="s">
        <v>801</v>
      </c>
      <c r="E104" t="s">
        <v>386</v>
      </c>
      <c r="F104" t="s">
        <v>387</v>
      </c>
      <c r="G104" s="22" t="s">
        <v>931</v>
      </c>
    </row>
    <row r="105" spans="1:7">
      <c r="A105" s="23">
        <v>104</v>
      </c>
      <c r="B105" t="s">
        <v>35</v>
      </c>
      <c r="C105" t="s">
        <v>423</v>
      </c>
      <c r="D105" t="s">
        <v>799</v>
      </c>
      <c r="E105" t="s">
        <v>424</v>
      </c>
      <c r="F105" t="s">
        <v>425</v>
      </c>
      <c r="G105" s="22" t="s">
        <v>931</v>
      </c>
    </row>
    <row r="106" spans="1:7">
      <c r="A106" s="23">
        <v>105</v>
      </c>
      <c r="B106" t="s">
        <v>952</v>
      </c>
      <c r="C106" t="s">
        <v>430</v>
      </c>
      <c r="D106" t="s">
        <v>431</v>
      </c>
      <c r="E106" t="s">
        <v>432</v>
      </c>
      <c r="F106" t="s">
        <v>433</v>
      </c>
      <c r="G106" s="22" t="s">
        <v>953</v>
      </c>
    </row>
    <row r="107" spans="1:7">
      <c r="A107" s="23">
        <v>106</v>
      </c>
      <c r="B107" t="s">
        <v>434</v>
      </c>
      <c r="C107" t="s">
        <v>435</v>
      </c>
      <c r="D107" t="s">
        <v>436</v>
      </c>
      <c r="E107" t="s">
        <v>437</v>
      </c>
      <c r="F107" t="s">
        <v>438</v>
      </c>
      <c r="G107" s="22" t="s">
        <v>953</v>
      </c>
    </row>
    <row r="108" spans="1:7">
      <c r="A108" s="23">
        <v>107</v>
      </c>
      <c r="B108" t="s">
        <v>439</v>
      </c>
      <c r="C108" t="s">
        <v>440</v>
      </c>
      <c r="D108" t="s">
        <v>441</v>
      </c>
      <c r="E108" t="s">
        <v>442</v>
      </c>
      <c r="F108" t="s">
        <v>443</v>
      </c>
      <c r="G108" s="22" t="s">
        <v>953</v>
      </c>
    </row>
    <row r="109" spans="1:7">
      <c r="A109" s="23">
        <v>108</v>
      </c>
      <c r="B109" t="s">
        <v>444</v>
      </c>
      <c r="C109" t="s">
        <v>445</v>
      </c>
      <c r="D109" t="s">
        <v>752</v>
      </c>
      <c r="E109" t="s">
        <v>446</v>
      </c>
      <c r="F109" t="s">
        <v>447</v>
      </c>
      <c r="G109" s="22" t="s">
        <v>953</v>
      </c>
    </row>
    <row r="110" spans="1:7">
      <c r="A110" s="23">
        <v>109</v>
      </c>
      <c r="B110" t="s">
        <v>448</v>
      </c>
      <c r="C110" t="s">
        <v>449</v>
      </c>
      <c r="D110" t="s">
        <v>753</v>
      </c>
      <c r="E110" t="s">
        <v>450</v>
      </c>
      <c r="F110" t="s">
        <v>451</v>
      </c>
      <c r="G110" s="22" t="s">
        <v>953</v>
      </c>
    </row>
    <row r="111" spans="1:7">
      <c r="A111" s="23">
        <v>110</v>
      </c>
      <c r="B111" t="s">
        <v>461</v>
      </c>
      <c r="C111" t="s">
        <v>462</v>
      </c>
      <c r="D111" t="s">
        <v>755</v>
      </c>
      <c r="E111" t="s">
        <v>463</v>
      </c>
      <c r="F111" t="s">
        <v>464</v>
      </c>
      <c r="G111" s="22" t="s">
        <v>953</v>
      </c>
    </row>
    <row r="112" spans="1:7">
      <c r="A112" s="23">
        <v>111</v>
      </c>
      <c r="B112" t="s">
        <v>465</v>
      </c>
      <c r="C112" t="s">
        <v>466</v>
      </c>
      <c r="D112" t="s">
        <v>756</v>
      </c>
      <c r="E112" t="s">
        <v>467</v>
      </c>
      <c r="F112" t="s">
        <v>468</v>
      </c>
      <c r="G112" s="22" t="s">
        <v>953</v>
      </c>
    </row>
    <row r="113" spans="1:7">
      <c r="A113" s="23">
        <v>112</v>
      </c>
      <c r="B113" t="s">
        <v>36</v>
      </c>
      <c r="C113" t="s">
        <v>458</v>
      </c>
      <c r="D113" t="s">
        <v>754</v>
      </c>
      <c r="E113" t="s">
        <v>459</v>
      </c>
      <c r="F113" t="s">
        <v>460</v>
      </c>
      <c r="G113" s="22" t="s">
        <v>953</v>
      </c>
    </row>
    <row r="114" spans="1:7">
      <c r="A114" s="23">
        <v>113</v>
      </c>
      <c r="B114" t="s">
        <v>469</v>
      </c>
      <c r="C114" t="s">
        <v>470</v>
      </c>
      <c r="D114" t="s">
        <v>758</v>
      </c>
      <c r="E114" t="s">
        <v>471</v>
      </c>
      <c r="F114" t="s">
        <v>472</v>
      </c>
      <c r="G114" s="22" t="s">
        <v>953</v>
      </c>
    </row>
    <row r="115" spans="1:7">
      <c r="A115" s="23">
        <v>114</v>
      </c>
      <c r="B115" t="s">
        <v>473</v>
      </c>
      <c r="C115" t="s">
        <v>474</v>
      </c>
      <c r="D115" t="s">
        <v>757</v>
      </c>
      <c r="E115" t="s">
        <v>475</v>
      </c>
      <c r="F115" t="s">
        <v>476</v>
      </c>
      <c r="G115" s="22" t="s">
        <v>953</v>
      </c>
    </row>
    <row r="116" spans="1:7">
      <c r="A116" s="23">
        <v>115</v>
      </c>
      <c r="B116" t="s">
        <v>802</v>
      </c>
      <c r="C116" t="s">
        <v>830</v>
      </c>
      <c r="D116" t="s">
        <v>803</v>
      </c>
      <c r="E116" t="s">
        <v>831</v>
      </c>
      <c r="F116" t="s">
        <v>832</v>
      </c>
      <c r="G116" s="22" t="s">
        <v>953</v>
      </c>
    </row>
    <row r="117" spans="1:7">
      <c r="A117" s="23">
        <v>116</v>
      </c>
      <c r="B117" t="s">
        <v>477</v>
      </c>
      <c r="C117" t="s">
        <v>478</v>
      </c>
      <c r="D117" t="s">
        <v>479</v>
      </c>
      <c r="E117" t="s">
        <v>759</v>
      </c>
      <c r="F117" t="s">
        <v>480</v>
      </c>
      <c r="G117" s="22" t="s">
        <v>953</v>
      </c>
    </row>
    <row r="118" spans="1:7">
      <c r="A118" s="23">
        <v>117</v>
      </c>
      <c r="B118" t="s">
        <v>481</v>
      </c>
      <c r="C118" t="s">
        <v>482</v>
      </c>
      <c r="D118" t="s">
        <v>483</v>
      </c>
      <c r="E118" t="s">
        <v>484</v>
      </c>
      <c r="F118" t="s">
        <v>485</v>
      </c>
      <c r="G118" s="22" t="s">
        <v>953</v>
      </c>
    </row>
    <row r="119" spans="1:7">
      <c r="A119" s="23">
        <v>118</v>
      </c>
      <c r="B119" t="s">
        <v>486</v>
      </c>
      <c r="C119" t="s">
        <v>487</v>
      </c>
      <c r="D119" t="s">
        <v>488</v>
      </c>
      <c r="E119" t="s">
        <v>489</v>
      </c>
      <c r="F119" t="s">
        <v>490</v>
      </c>
      <c r="G119" s="22" t="s">
        <v>953</v>
      </c>
    </row>
    <row r="120" spans="1:7">
      <c r="A120" s="23">
        <v>119</v>
      </c>
      <c r="B120" t="s">
        <v>491</v>
      </c>
      <c r="C120" t="s">
        <v>492</v>
      </c>
      <c r="D120" t="s">
        <v>493</v>
      </c>
      <c r="E120" t="s">
        <v>494</v>
      </c>
      <c r="F120" t="s">
        <v>495</v>
      </c>
      <c r="G120" s="22" t="s">
        <v>953</v>
      </c>
    </row>
    <row r="121" spans="1:7">
      <c r="A121" s="23">
        <v>120</v>
      </c>
      <c r="B121" t="s">
        <v>496</v>
      </c>
      <c r="C121" t="s">
        <v>497</v>
      </c>
      <c r="D121" t="s">
        <v>498</v>
      </c>
      <c r="E121" t="s">
        <v>499</v>
      </c>
      <c r="F121" t="s">
        <v>499</v>
      </c>
      <c r="G121" s="22" t="s">
        <v>953</v>
      </c>
    </row>
    <row r="122" spans="1:7">
      <c r="A122" s="23">
        <v>121</v>
      </c>
      <c r="B122" t="s">
        <v>500</v>
      </c>
      <c r="C122" t="s">
        <v>501</v>
      </c>
      <c r="D122" t="s">
        <v>502</v>
      </c>
      <c r="E122" t="s">
        <v>503</v>
      </c>
      <c r="F122" t="s">
        <v>503</v>
      </c>
      <c r="G122" s="22" t="s">
        <v>953</v>
      </c>
    </row>
    <row r="123" spans="1:7">
      <c r="A123" s="23">
        <v>122</v>
      </c>
      <c r="B123" t="s">
        <v>504</v>
      </c>
      <c r="C123" t="s">
        <v>505</v>
      </c>
      <c r="D123" t="s">
        <v>506</v>
      </c>
      <c r="E123" t="s">
        <v>507</v>
      </c>
      <c r="F123" t="s">
        <v>507</v>
      </c>
      <c r="G123" s="22" t="s">
        <v>953</v>
      </c>
    </row>
    <row r="124" spans="1:7">
      <c r="A124" s="23">
        <v>123</v>
      </c>
      <c r="B124" t="s">
        <v>508</v>
      </c>
      <c r="C124" t="s">
        <v>509</v>
      </c>
      <c r="D124" t="s">
        <v>954</v>
      </c>
      <c r="E124" t="s">
        <v>510</v>
      </c>
      <c r="F124" t="s">
        <v>510</v>
      </c>
      <c r="G124" s="22" t="s">
        <v>953</v>
      </c>
    </row>
    <row r="125" spans="1:7">
      <c r="A125" s="23">
        <v>124</v>
      </c>
      <c r="B125" t="s">
        <v>511</v>
      </c>
      <c r="C125" t="s">
        <v>512</v>
      </c>
      <c r="D125" t="s">
        <v>513</v>
      </c>
      <c r="E125" t="s">
        <v>514</v>
      </c>
      <c r="F125" t="s">
        <v>515</v>
      </c>
      <c r="G125" s="22" t="s">
        <v>953</v>
      </c>
    </row>
    <row r="126" spans="1:7">
      <c r="A126" s="23">
        <v>125</v>
      </c>
      <c r="B126" t="s">
        <v>516</v>
      </c>
      <c r="C126" t="s">
        <v>517</v>
      </c>
      <c r="D126" t="s">
        <v>518</v>
      </c>
      <c r="E126" t="s">
        <v>519</v>
      </c>
      <c r="F126" t="s">
        <v>519</v>
      </c>
      <c r="G126" s="22" t="s">
        <v>953</v>
      </c>
    </row>
    <row r="127" spans="1:7">
      <c r="A127" s="23">
        <v>126</v>
      </c>
      <c r="B127" t="s">
        <v>524</v>
      </c>
      <c r="C127" t="s">
        <v>525</v>
      </c>
      <c r="D127" t="s">
        <v>761</v>
      </c>
      <c r="E127" t="s">
        <v>526</v>
      </c>
      <c r="F127" t="s">
        <v>527</v>
      </c>
      <c r="G127" s="22" t="s">
        <v>953</v>
      </c>
    </row>
    <row r="128" spans="1:7">
      <c r="A128" s="23">
        <v>127</v>
      </c>
      <c r="B128" t="s">
        <v>540</v>
      </c>
      <c r="C128" t="s">
        <v>541</v>
      </c>
      <c r="D128" t="s">
        <v>766</v>
      </c>
      <c r="E128" t="s">
        <v>542</v>
      </c>
      <c r="F128" t="s">
        <v>543</v>
      </c>
      <c r="G128" s="22" t="s">
        <v>953</v>
      </c>
    </row>
    <row r="129" spans="1:7">
      <c r="A129" s="23">
        <v>128</v>
      </c>
      <c r="B129" t="s">
        <v>536</v>
      </c>
      <c r="C129" t="s">
        <v>537</v>
      </c>
      <c r="D129" t="s">
        <v>765</v>
      </c>
      <c r="E129" t="s">
        <v>538</v>
      </c>
      <c r="F129" t="s">
        <v>539</v>
      </c>
      <c r="G129" s="22" t="s">
        <v>953</v>
      </c>
    </row>
    <row r="130" spans="1:7">
      <c r="A130" s="23">
        <v>129</v>
      </c>
      <c r="B130" t="s">
        <v>528</v>
      </c>
      <c r="C130" t="s">
        <v>529</v>
      </c>
      <c r="D130" t="s">
        <v>762</v>
      </c>
      <c r="E130" t="s">
        <v>530</v>
      </c>
      <c r="F130" t="s">
        <v>531</v>
      </c>
      <c r="G130" s="22" t="s">
        <v>953</v>
      </c>
    </row>
    <row r="131" spans="1:7">
      <c r="A131" s="23">
        <v>130</v>
      </c>
      <c r="B131" t="s">
        <v>520</v>
      </c>
      <c r="C131" t="s">
        <v>521</v>
      </c>
      <c r="D131" t="s">
        <v>760</v>
      </c>
      <c r="E131" t="s">
        <v>522</v>
      </c>
      <c r="F131" t="s">
        <v>523</v>
      </c>
      <c r="G131" s="22" t="s">
        <v>953</v>
      </c>
    </row>
    <row r="132" spans="1:7">
      <c r="A132" s="23">
        <v>131</v>
      </c>
      <c r="B132" t="s">
        <v>532</v>
      </c>
      <c r="C132" t="s">
        <v>533</v>
      </c>
      <c r="D132" t="s">
        <v>763</v>
      </c>
      <c r="E132" t="s">
        <v>534</v>
      </c>
      <c r="F132" t="s">
        <v>535</v>
      </c>
      <c r="G132" s="22" t="s">
        <v>953</v>
      </c>
    </row>
    <row r="133" spans="1:7">
      <c r="A133" s="23">
        <v>132</v>
      </c>
      <c r="B133" t="s">
        <v>37</v>
      </c>
      <c r="C133" t="s">
        <v>544</v>
      </c>
      <c r="D133" t="s">
        <v>764</v>
      </c>
      <c r="E133" t="s">
        <v>545</v>
      </c>
      <c r="F133" t="s">
        <v>546</v>
      </c>
      <c r="G133" s="22" t="s">
        <v>953</v>
      </c>
    </row>
    <row r="134" spans="1:7">
      <c r="A134" s="23">
        <v>133</v>
      </c>
      <c r="B134" t="s">
        <v>804</v>
      </c>
      <c r="C134" t="s">
        <v>833</v>
      </c>
      <c r="D134" t="s">
        <v>805</v>
      </c>
      <c r="E134" t="s">
        <v>834</v>
      </c>
      <c r="F134" t="s">
        <v>835</v>
      </c>
      <c r="G134" s="22" t="s">
        <v>953</v>
      </c>
    </row>
    <row r="135" spans="1:7">
      <c r="A135" s="23">
        <v>134</v>
      </c>
      <c r="B135" t="s">
        <v>806</v>
      </c>
      <c r="C135" t="s">
        <v>836</v>
      </c>
      <c r="D135" t="s">
        <v>807</v>
      </c>
      <c r="E135" t="s">
        <v>837</v>
      </c>
      <c r="F135" t="s">
        <v>838</v>
      </c>
      <c r="G135" s="22" t="s">
        <v>953</v>
      </c>
    </row>
    <row r="136" spans="1:7">
      <c r="A136" s="23">
        <v>135</v>
      </c>
      <c r="B136" t="s">
        <v>582</v>
      </c>
      <c r="C136" t="s">
        <v>583</v>
      </c>
      <c r="D136" t="s">
        <v>584</v>
      </c>
      <c r="E136" t="s">
        <v>585</v>
      </c>
      <c r="F136" t="s">
        <v>586</v>
      </c>
      <c r="G136" s="22" t="s">
        <v>953</v>
      </c>
    </row>
    <row r="137" spans="1:7">
      <c r="A137" s="23">
        <v>136</v>
      </c>
      <c r="B137" t="s">
        <v>587</v>
      </c>
      <c r="C137" t="s">
        <v>588</v>
      </c>
      <c r="D137" t="s">
        <v>589</v>
      </c>
      <c r="E137" t="s">
        <v>590</v>
      </c>
      <c r="F137" t="s">
        <v>591</v>
      </c>
      <c r="G137" s="22" t="s">
        <v>953</v>
      </c>
    </row>
    <row r="138" spans="1:7">
      <c r="A138" s="23">
        <v>137</v>
      </c>
      <c r="B138" t="s">
        <v>592</v>
      </c>
      <c r="C138" t="s">
        <v>593</v>
      </c>
      <c r="D138" t="s">
        <v>594</v>
      </c>
      <c r="E138" t="s">
        <v>595</v>
      </c>
      <c r="F138" t="s">
        <v>596</v>
      </c>
      <c r="G138" s="22" t="s">
        <v>953</v>
      </c>
    </row>
    <row r="139" spans="1:7">
      <c r="A139" s="23">
        <v>138</v>
      </c>
      <c r="B139" t="s">
        <v>597</v>
      </c>
      <c r="C139" t="s">
        <v>598</v>
      </c>
      <c r="D139" t="s">
        <v>599</v>
      </c>
      <c r="E139" t="s">
        <v>600</v>
      </c>
      <c r="F139" t="s">
        <v>601</v>
      </c>
      <c r="G139" s="22" t="s">
        <v>953</v>
      </c>
    </row>
    <row r="140" spans="1:7">
      <c r="A140" s="23">
        <v>139</v>
      </c>
      <c r="B140" t="s">
        <v>38</v>
      </c>
      <c r="C140" t="s">
        <v>606</v>
      </c>
      <c r="D140" t="s">
        <v>979</v>
      </c>
      <c r="E140" t="s">
        <v>607</v>
      </c>
      <c r="F140" t="s">
        <v>608</v>
      </c>
      <c r="G140" s="22" t="s">
        <v>953</v>
      </c>
    </row>
    <row r="141" spans="1:7">
      <c r="A141" s="23">
        <v>140</v>
      </c>
      <c r="B141" t="s">
        <v>609</v>
      </c>
      <c r="C141" t="s">
        <v>610</v>
      </c>
      <c r="D141" t="s">
        <v>611</v>
      </c>
      <c r="E141" t="s">
        <v>612</v>
      </c>
      <c r="F141" t="s">
        <v>613</v>
      </c>
      <c r="G141" s="22" t="s">
        <v>953</v>
      </c>
    </row>
    <row r="142" spans="1:7">
      <c r="A142" s="23">
        <v>141</v>
      </c>
      <c r="B142" t="s">
        <v>955</v>
      </c>
      <c r="C142" t="s">
        <v>614</v>
      </c>
      <c r="D142" t="s">
        <v>615</v>
      </c>
      <c r="E142" t="s">
        <v>616</v>
      </c>
      <c r="F142" t="s">
        <v>617</v>
      </c>
      <c r="G142" s="22" t="s">
        <v>953</v>
      </c>
    </row>
    <row r="143" spans="1:7">
      <c r="A143" s="23">
        <v>142</v>
      </c>
      <c r="B143" t="s">
        <v>618</v>
      </c>
      <c r="C143" t="s">
        <v>619</v>
      </c>
      <c r="D143" t="s">
        <v>620</v>
      </c>
      <c r="E143" t="s">
        <v>621</v>
      </c>
      <c r="F143" t="s">
        <v>622</v>
      </c>
      <c r="G143" s="22" t="s">
        <v>953</v>
      </c>
    </row>
    <row r="144" spans="1:7">
      <c r="A144" s="23">
        <v>143</v>
      </c>
      <c r="B144" t="s">
        <v>623</v>
      </c>
      <c r="C144" t="s">
        <v>980</v>
      </c>
      <c r="D144" t="s">
        <v>981</v>
      </c>
      <c r="E144" t="s">
        <v>982</v>
      </c>
      <c r="F144" t="s">
        <v>983</v>
      </c>
      <c r="G144" s="22" t="s">
        <v>953</v>
      </c>
    </row>
    <row r="145" spans="1:7">
      <c r="A145" s="23">
        <v>144</v>
      </c>
      <c r="B145" t="s">
        <v>984</v>
      </c>
      <c r="C145" t="s">
        <v>624</v>
      </c>
      <c r="D145" t="s">
        <v>625</v>
      </c>
      <c r="E145" t="s">
        <v>626</v>
      </c>
      <c r="F145" t="s">
        <v>627</v>
      </c>
      <c r="G145" s="22" t="s">
        <v>953</v>
      </c>
    </row>
    <row r="146" spans="1:7">
      <c r="A146" s="23">
        <v>145</v>
      </c>
      <c r="B146" t="s">
        <v>628</v>
      </c>
      <c r="C146" t="s">
        <v>629</v>
      </c>
      <c r="D146" t="s">
        <v>630</v>
      </c>
      <c r="E146" t="s">
        <v>631</v>
      </c>
      <c r="F146" t="s">
        <v>632</v>
      </c>
      <c r="G146" s="22" t="s">
        <v>953</v>
      </c>
    </row>
    <row r="147" spans="1:7">
      <c r="A147" s="23">
        <v>146</v>
      </c>
      <c r="B147" t="s">
        <v>892</v>
      </c>
      <c r="C147" t="s">
        <v>602</v>
      </c>
      <c r="D147" t="s">
        <v>603</v>
      </c>
      <c r="E147" t="s">
        <v>604</v>
      </c>
      <c r="F147" t="s">
        <v>605</v>
      </c>
      <c r="G147" s="22" t="s">
        <v>953</v>
      </c>
    </row>
    <row r="148" spans="1:7">
      <c r="A148" s="23">
        <v>147</v>
      </c>
      <c r="B148" t="s">
        <v>547</v>
      </c>
      <c r="C148" t="s">
        <v>548</v>
      </c>
      <c r="D148" t="s">
        <v>549</v>
      </c>
      <c r="E148" t="s">
        <v>550</v>
      </c>
      <c r="F148" t="s">
        <v>551</v>
      </c>
      <c r="G148" s="22" t="s">
        <v>953</v>
      </c>
    </row>
    <row r="149" spans="1:7">
      <c r="A149" s="23">
        <v>148</v>
      </c>
      <c r="B149" t="s">
        <v>552</v>
      </c>
      <c r="C149" t="s">
        <v>553</v>
      </c>
      <c r="D149" t="s">
        <v>554</v>
      </c>
      <c r="E149" t="s">
        <v>555</v>
      </c>
      <c r="F149" t="s">
        <v>556</v>
      </c>
      <c r="G149" s="22" t="s">
        <v>953</v>
      </c>
    </row>
    <row r="150" spans="1:7">
      <c r="A150" s="23">
        <v>149</v>
      </c>
      <c r="B150" t="s">
        <v>557</v>
      </c>
      <c r="C150" t="s">
        <v>558</v>
      </c>
      <c r="D150" t="s">
        <v>559</v>
      </c>
      <c r="E150" t="s">
        <v>560</v>
      </c>
      <c r="F150" t="s">
        <v>561</v>
      </c>
      <c r="G150" s="22" t="s">
        <v>953</v>
      </c>
    </row>
    <row r="151" spans="1:7">
      <c r="A151" s="23">
        <v>150</v>
      </c>
      <c r="B151" t="s">
        <v>839</v>
      </c>
      <c r="C151" t="s">
        <v>562</v>
      </c>
      <c r="D151" t="s">
        <v>563</v>
      </c>
      <c r="E151" t="s">
        <v>564</v>
      </c>
      <c r="F151" t="s">
        <v>565</v>
      </c>
      <c r="G151" s="22" t="s">
        <v>953</v>
      </c>
    </row>
    <row r="152" spans="1:7">
      <c r="A152" s="23">
        <v>151</v>
      </c>
      <c r="B152" t="s">
        <v>566</v>
      </c>
      <c r="C152" t="s">
        <v>567</v>
      </c>
      <c r="D152" t="s">
        <v>767</v>
      </c>
      <c r="E152" t="s">
        <v>568</v>
      </c>
      <c r="F152" t="s">
        <v>568</v>
      </c>
      <c r="G152" s="22" t="s">
        <v>953</v>
      </c>
    </row>
    <row r="153" spans="1:7">
      <c r="A153" s="23">
        <v>152</v>
      </c>
      <c r="B153" t="s">
        <v>569</v>
      </c>
      <c r="C153" t="s">
        <v>570</v>
      </c>
      <c r="D153" t="s">
        <v>571</v>
      </c>
      <c r="E153" t="s">
        <v>572</v>
      </c>
      <c r="F153" t="s">
        <v>572</v>
      </c>
      <c r="G153" s="22" t="s">
        <v>953</v>
      </c>
    </row>
    <row r="154" spans="1:7">
      <c r="A154" s="23">
        <v>153</v>
      </c>
      <c r="B154" t="s">
        <v>573</v>
      </c>
      <c r="C154" t="s">
        <v>574</v>
      </c>
      <c r="D154" t="s">
        <v>575</v>
      </c>
      <c r="E154" t="s">
        <v>576</v>
      </c>
      <c r="F154" t="s">
        <v>576</v>
      </c>
      <c r="G154" s="22" t="s">
        <v>953</v>
      </c>
    </row>
    <row r="155" spans="1:7">
      <c r="A155" s="23">
        <v>154</v>
      </c>
      <c r="B155" t="s">
        <v>577</v>
      </c>
      <c r="C155" t="s">
        <v>578</v>
      </c>
      <c r="D155" t="s">
        <v>579</v>
      </c>
      <c r="E155" t="s">
        <v>580</v>
      </c>
      <c r="F155" t="s">
        <v>581</v>
      </c>
      <c r="G155" s="22" t="s">
        <v>953</v>
      </c>
    </row>
    <row r="156" spans="1:7">
      <c r="A156" s="23">
        <v>155</v>
      </c>
      <c r="B156" t="s">
        <v>40</v>
      </c>
      <c r="C156" t="s">
        <v>647</v>
      </c>
      <c r="D156" t="s">
        <v>783</v>
      </c>
      <c r="E156" t="s">
        <v>648</v>
      </c>
      <c r="F156" t="s">
        <v>649</v>
      </c>
      <c r="G156" s="22" t="s">
        <v>953</v>
      </c>
    </row>
    <row r="157" spans="1:7">
      <c r="A157" s="23">
        <v>156</v>
      </c>
      <c r="B157" t="s">
        <v>650</v>
      </c>
      <c r="C157" t="s">
        <v>651</v>
      </c>
      <c r="D157" t="s">
        <v>784</v>
      </c>
      <c r="E157" t="s">
        <v>652</v>
      </c>
      <c r="F157" t="s">
        <v>652</v>
      </c>
      <c r="G157" s="22" t="s">
        <v>953</v>
      </c>
    </row>
    <row r="158" spans="1:7">
      <c r="A158" s="23">
        <v>157</v>
      </c>
      <c r="B158" t="s">
        <v>841</v>
      </c>
      <c r="C158" t="s">
        <v>653</v>
      </c>
      <c r="D158" t="s">
        <v>893</v>
      </c>
      <c r="E158" t="s">
        <v>654</v>
      </c>
      <c r="F158" t="s">
        <v>655</v>
      </c>
      <c r="G158" s="22" t="s">
        <v>953</v>
      </c>
    </row>
    <row r="159" spans="1:7">
      <c r="A159" s="23">
        <v>158</v>
      </c>
      <c r="B159" t="s">
        <v>659</v>
      </c>
      <c r="C159" t="s">
        <v>660</v>
      </c>
      <c r="D159" t="s">
        <v>785</v>
      </c>
      <c r="E159" t="s">
        <v>661</v>
      </c>
      <c r="F159" t="s">
        <v>662</v>
      </c>
      <c r="G159" s="22" t="s">
        <v>953</v>
      </c>
    </row>
    <row r="160" spans="1:7">
      <c r="A160" s="23">
        <v>159</v>
      </c>
      <c r="B160" t="s">
        <v>663</v>
      </c>
      <c r="C160" t="s">
        <v>894</v>
      </c>
      <c r="D160" t="s">
        <v>895</v>
      </c>
      <c r="E160" t="s">
        <v>664</v>
      </c>
      <c r="F160" t="s">
        <v>896</v>
      </c>
      <c r="G160" s="22" t="s">
        <v>953</v>
      </c>
    </row>
    <row r="161" spans="1:7">
      <c r="A161" s="23">
        <v>160</v>
      </c>
      <c r="B161" t="s">
        <v>633</v>
      </c>
      <c r="C161" t="s">
        <v>840</v>
      </c>
      <c r="D161" t="s">
        <v>808</v>
      </c>
      <c r="E161" t="s">
        <v>634</v>
      </c>
      <c r="F161" t="s">
        <v>635</v>
      </c>
      <c r="G161" s="22" t="s">
        <v>953</v>
      </c>
    </row>
    <row r="162" spans="1:7">
      <c r="A162" s="23">
        <v>161</v>
      </c>
      <c r="B162" t="s">
        <v>665</v>
      </c>
      <c r="C162" t="s">
        <v>897</v>
      </c>
      <c r="D162" t="s">
        <v>898</v>
      </c>
      <c r="E162" t="s">
        <v>666</v>
      </c>
      <c r="F162" t="s">
        <v>667</v>
      </c>
      <c r="G162" s="22" t="s">
        <v>953</v>
      </c>
    </row>
    <row r="163" spans="1:7">
      <c r="A163" s="23">
        <v>162</v>
      </c>
      <c r="B163" t="s">
        <v>41</v>
      </c>
      <c r="C163" t="s">
        <v>668</v>
      </c>
      <c r="D163" t="s">
        <v>778</v>
      </c>
      <c r="E163" t="s">
        <v>669</v>
      </c>
      <c r="F163" t="s">
        <v>669</v>
      </c>
      <c r="G163" s="22" t="s">
        <v>953</v>
      </c>
    </row>
    <row r="164" spans="1:7">
      <c r="A164" s="23">
        <v>163</v>
      </c>
      <c r="B164" t="s">
        <v>670</v>
      </c>
      <c r="C164" t="s">
        <v>671</v>
      </c>
      <c r="D164" t="s">
        <v>779</v>
      </c>
      <c r="E164" t="s">
        <v>672</v>
      </c>
      <c r="F164" t="s">
        <v>673</v>
      </c>
      <c r="G164" s="22" t="s">
        <v>953</v>
      </c>
    </row>
    <row r="165" spans="1:7">
      <c r="A165" s="23">
        <v>164</v>
      </c>
      <c r="B165" t="s">
        <v>899</v>
      </c>
      <c r="C165" t="s">
        <v>900</v>
      </c>
      <c r="D165" t="s">
        <v>901</v>
      </c>
      <c r="E165" t="s">
        <v>902</v>
      </c>
      <c r="F165" t="s">
        <v>903</v>
      </c>
      <c r="G165" s="22" t="s">
        <v>953</v>
      </c>
    </row>
    <row r="166" spans="1:7">
      <c r="A166" s="23">
        <v>165</v>
      </c>
      <c r="B166" t="s">
        <v>674</v>
      </c>
      <c r="C166" t="s">
        <v>675</v>
      </c>
      <c r="D166" t="s">
        <v>780</v>
      </c>
      <c r="E166" t="s">
        <v>676</v>
      </c>
      <c r="F166" t="s">
        <v>677</v>
      </c>
      <c r="G166" s="22" t="s">
        <v>953</v>
      </c>
    </row>
    <row r="167" spans="1:7">
      <c r="A167" s="23">
        <v>166</v>
      </c>
      <c r="B167" t="s">
        <v>636</v>
      </c>
      <c r="C167" t="s">
        <v>637</v>
      </c>
      <c r="D167" t="s">
        <v>768</v>
      </c>
      <c r="E167" t="s">
        <v>638</v>
      </c>
      <c r="F167" t="s">
        <v>639</v>
      </c>
      <c r="G167" s="22" t="s">
        <v>953</v>
      </c>
    </row>
    <row r="168" spans="1:7">
      <c r="A168" s="23">
        <v>167</v>
      </c>
      <c r="B168" t="s">
        <v>640</v>
      </c>
      <c r="C168" t="s">
        <v>641</v>
      </c>
      <c r="D168" t="s">
        <v>769</v>
      </c>
      <c r="E168" t="s">
        <v>642</v>
      </c>
      <c r="F168" t="s">
        <v>643</v>
      </c>
      <c r="G168" s="22" t="s">
        <v>953</v>
      </c>
    </row>
    <row r="169" spans="1:7">
      <c r="A169" s="23">
        <v>168</v>
      </c>
      <c r="B169" t="s">
        <v>39</v>
      </c>
      <c r="C169" t="s">
        <v>683</v>
      </c>
      <c r="D169" t="s">
        <v>781</v>
      </c>
      <c r="E169" t="s">
        <v>684</v>
      </c>
      <c r="F169" t="s">
        <v>685</v>
      </c>
      <c r="G169" s="22" t="s">
        <v>953</v>
      </c>
    </row>
    <row r="170" spans="1:7">
      <c r="A170" s="23">
        <v>169</v>
      </c>
      <c r="B170" t="s">
        <v>15</v>
      </c>
      <c r="C170" t="s">
        <v>686</v>
      </c>
      <c r="D170" t="s">
        <v>782</v>
      </c>
      <c r="E170" t="s">
        <v>687</v>
      </c>
      <c r="F170" t="s">
        <v>688</v>
      </c>
      <c r="G170" s="22" t="s">
        <v>953</v>
      </c>
    </row>
    <row r="171" spans="1:7">
      <c r="A171" s="23">
        <v>170</v>
      </c>
      <c r="B171" t="s">
        <v>776</v>
      </c>
      <c r="C171" t="s">
        <v>656</v>
      </c>
      <c r="D171" t="s">
        <v>777</v>
      </c>
      <c r="E171" t="s">
        <v>657</v>
      </c>
      <c r="F171" t="s">
        <v>658</v>
      </c>
      <c r="G171" s="22" t="s">
        <v>953</v>
      </c>
    </row>
    <row r="172" spans="1:7">
      <c r="A172" s="23">
        <v>171</v>
      </c>
      <c r="B172" t="s">
        <v>25</v>
      </c>
      <c r="C172" t="s">
        <v>644</v>
      </c>
      <c r="D172" t="s">
        <v>770</v>
      </c>
      <c r="E172" t="s">
        <v>645</v>
      </c>
      <c r="F172" t="s">
        <v>646</v>
      </c>
      <c r="G172" s="22" t="s">
        <v>953</v>
      </c>
    </row>
    <row r="173" spans="1:7">
      <c r="A173" s="23">
        <v>172</v>
      </c>
      <c r="B173" t="s">
        <v>771</v>
      </c>
      <c r="C173" t="s">
        <v>772</v>
      </c>
      <c r="D173" t="s">
        <v>773</v>
      </c>
      <c r="E173" t="s">
        <v>774</v>
      </c>
      <c r="F173" t="s">
        <v>775</v>
      </c>
      <c r="G173" s="22" t="s">
        <v>953</v>
      </c>
    </row>
    <row r="174" spans="1:7">
      <c r="A174" s="23">
        <v>173</v>
      </c>
      <c r="B174" t="s">
        <v>678</v>
      </c>
      <c r="C174" t="s">
        <v>679</v>
      </c>
      <c r="D174" t="s">
        <v>680</v>
      </c>
      <c r="E174" t="s">
        <v>681</v>
      </c>
      <c r="F174" t="s">
        <v>682</v>
      </c>
      <c r="G174" s="22" t="s">
        <v>953</v>
      </c>
    </row>
    <row r="175" spans="1:7">
      <c r="A175" s="23">
        <v>200</v>
      </c>
      <c r="B175" s="158" t="s">
        <v>919</v>
      </c>
      <c r="G175" s="22" t="s">
        <v>931</v>
      </c>
    </row>
    <row r="176" spans="1:7">
      <c r="A176" s="23">
        <v>201</v>
      </c>
      <c r="B176" s="158" t="s">
        <v>935</v>
      </c>
      <c r="G176" s="22" t="s">
        <v>931</v>
      </c>
    </row>
    <row r="177" spans="1:7">
      <c r="A177" s="23">
        <v>202</v>
      </c>
      <c r="B177" s="158" t="s">
        <v>920</v>
      </c>
      <c r="G177" s="22" t="s">
        <v>931</v>
      </c>
    </row>
    <row r="178" spans="1:7">
      <c r="A178" s="23">
        <v>203</v>
      </c>
      <c r="B178" s="158" t="s">
        <v>937</v>
      </c>
      <c r="G178" s="22" t="s">
        <v>931</v>
      </c>
    </row>
    <row r="179" spans="1:7">
      <c r="A179" s="23">
        <v>204</v>
      </c>
      <c r="B179" s="158" t="s">
        <v>956</v>
      </c>
      <c r="G179" s="22" t="s">
        <v>931</v>
      </c>
    </row>
    <row r="180" spans="1:7">
      <c r="A180" s="23">
        <v>205</v>
      </c>
      <c r="B180" s="158" t="s">
        <v>921</v>
      </c>
      <c r="G180" s="22" t="s">
        <v>931</v>
      </c>
    </row>
    <row r="181" spans="1:7">
      <c r="A181" s="23">
        <v>206</v>
      </c>
      <c r="B181" s="158" t="s">
        <v>922</v>
      </c>
      <c r="G181" s="22" t="s">
        <v>931</v>
      </c>
    </row>
    <row r="182" spans="1:7" ht="13.5" customHeight="1">
      <c r="A182" s="23">
        <v>207</v>
      </c>
      <c r="B182" s="158" t="s">
        <v>957</v>
      </c>
      <c r="G182" s="22" t="s">
        <v>931</v>
      </c>
    </row>
    <row r="183" spans="1:7" ht="13.5" customHeight="1">
      <c r="A183" s="23">
        <v>208</v>
      </c>
      <c r="B183" s="158" t="s">
        <v>958</v>
      </c>
      <c r="G183" s="22" t="s">
        <v>931</v>
      </c>
    </row>
    <row r="184" spans="1:7" ht="13.5" customHeight="1">
      <c r="A184" s="23">
        <v>209</v>
      </c>
      <c r="B184" s="158" t="s">
        <v>959</v>
      </c>
      <c r="G184" s="22" t="s">
        <v>931</v>
      </c>
    </row>
    <row r="185" spans="1:7" ht="13.5" customHeight="1">
      <c r="A185" s="23">
        <v>210</v>
      </c>
      <c r="B185" s="158" t="s">
        <v>985</v>
      </c>
      <c r="G185" s="22" t="s">
        <v>931</v>
      </c>
    </row>
    <row r="186" spans="1:7" ht="13.5" customHeight="1">
      <c r="A186" s="23">
        <v>211</v>
      </c>
      <c r="B186" s="158" t="s">
        <v>960</v>
      </c>
      <c r="G186" s="22" t="s">
        <v>931</v>
      </c>
    </row>
    <row r="187" spans="1:7" ht="13.5" customHeight="1">
      <c r="A187" s="23">
        <v>212</v>
      </c>
      <c r="B187" s="158" t="s">
        <v>986</v>
      </c>
      <c r="G187" s="22" t="s">
        <v>931</v>
      </c>
    </row>
    <row r="188" spans="1:7" ht="13.5" customHeight="1">
      <c r="A188" s="23">
        <v>213</v>
      </c>
      <c r="B188" s="158" t="s">
        <v>961</v>
      </c>
      <c r="G188" s="22" t="s">
        <v>931</v>
      </c>
    </row>
    <row r="189" spans="1:7" ht="13.5" customHeight="1">
      <c r="A189" s="23">
        <v>214</v>
      </c>
      <c r="B189" s="158" t="s">
        <v>962</v>
      </c>
      <c r="G189" s="22" t="s">
        <v>931</v>
      </c>
    </row>
    <row r="190" spans="1:7" ht="13.5" customHeight="1">
      <c r="A190" s="23">
        <v>215</v>
      </c>
      <c r="B190" s="158" t="s">
        <v>987</v>
      </c>
      <c r="G190" s="22" t="s">
        <v>931</v>
      </c>
    </row>
    <row r="191" spans="1:7" ht="13.5" customHeight="1">
      <c r="A191" s="23">
        <v>216</v>
      </c>
      <c r="B191" s="158" t="s">
        <v>963</v>
      </c>
      <c r="G191" s="22" t="s">
        <v>931</v>
      </c>
    </row>
    <row r="192" spans="1:7" ht="13.5" customHeight="1">
      <c r="A192" s="23">
        <v>217</v>
      </c>
      <c r="B192" s="158" t="s">
        <v>988</v>
      </c>
      <c r="G192" s="22" t="s">
        <v>931</v>
      </c>
    </row>
    <row r="193" spans="1:7" ht="13.5" customHeight="1">
      <c r="A193" s="23">
        <v>218</v>
      </c>
      <c r="B193" s="158" t="s">
        <v>964</v>
      </c>
      <c r="G193" s="22" t="s">
        <v>931</v>
      </c>
    </row>
    <row r="194" spans="1:7" ht="13.5" customHeight="1">
      <c r="A194" s="23">
        <v>219</v>
      </c>
      <c r="B194" s="158" t="s">
        <v>989</v>
      </c>
      <c r="G194" s="22" t="s">
        <v>931</v>
      </c>
    </row>
    <row r="195" spans="1:7" ht="13.5" customHeight="1">
      <c r="A195" s="23">
        <v>220</v>
      </c>
      <c r="B195" s="158" t="s">
        <v>965</v>
      </c>
      <c r="G195" s="22" t="s">
        <v>931</v>
      </c>
    </row>
    <row r="196" spans="1:7" ht="13.5" customHeight="1">
      <c r="A196" s="23">
        <v>221</v>
      </c>
      <c r="B196" s="158" t="s">
        <v>966</v>
      </c>
      <c r="G196" s="22" t="s">
        <v>931</v>
      </c>
    </row>
    <row r="197" spans="1:7" ht="13.5" customHeight="1">
      <c r="A197" s="23">
        <v>222</v>
      </c>
      <c r="B197" s="158" t="s">
        <v>967</v>
      </c>
      <c r="G197" s="22" t="s">
        <v>931</v>
      </c>
    </row>
    <row r="198" spans="1:7" ht="13.5" customHeight="1">
      <c r="A198" s="23">
        <v>223</v>
      </c>
      <c r="B198" s="158" t="s">
        <v>968</v>
      </c>
      <c r="G198" s="22" t="s">
        <v>931</v>
      </c>
    </row>
    <row r="199" spans="1:7" ht="13.5" customHeight="1">
      <c r="A199" s="23">
        <v>224</v>
      </c>
      <c r="B199" s="158" t="s">
        <v>990</v>
      </c>
      <c r="G199" s="22" t="s">
        <v>931</v>
      </c>
    </row>
    <row r="200" spans="1:7" ht="13.5" customHeight="1">
      <c r="A200" s="23">
        <v>225</v>
      </c>
      <c r="B200" s="158" t="s">
        <v>969</v>
      </c>
      <c r="G200" s="22" t="s">
        <v>931</v>
      </c>
    </row>
    <row r="201" spans="1:7" ht="13.5" customHeight="1">
      <c r="A201" s="23">
        <v>226</v>
      </c>
      <c r="B201" s="158" t="s">
        <v>970</v>
      </c>
      <c r="G201" s="22" t="s">
        <v>931</v>
      </c>
    </row>
    <row r="202" spans="1:7" ht="13.5" customHeight="1">
      <c r="A202" s="23">
        <v>227</v>
      </c>
      <c r="B202" s="158" t="s">
        <v>991</v>
      </c>
      <c r="G202" s="22" t="s">
        <v>931</v>
      </c>
    </row>
    <row r="203" spans="1:7" ht="13.5" customHeight="1">
      <c r="A203" s="23">
        <v>228</v>
      </c>
      <c r="B203" s="158" t="s">
        <v>992</v>
      </c>
      <c r="G203" s="22" t="s">
        <v>931</v>
      </c>
    </row>
    <row r="204" spans="1:7" ht="13.5" customHeight="1">
      <c r="A204" s="23">
        <v>229</v>
      </c>
      <c r="B204" s="158" t="s">
        <v>993</v>
      </c>
      <c r="G204" s="22" t="s">
        <v>931</v>
      </c>
    </row>
    <row r="205" spans="1:7" ht="13.5" customHeight="1">
      <c r="A205" s="23">
        <v>230</v>
      </c>
      <c r="B205" s="158" t="s">
        <v>994</v>
      </c>
      <c r="G205" s="22" t="s">
        <v>931</v>
      </c>
    </row>
    <row r="206" spans="1:7" ht="13.5" customHeight="1">
      <c r="A206" s="23">
        <v>231</v>
      </c>
      <c r="B206" s="158" t="s">
        <v>995</v>
      </c>
      <c r="G206" s="22" t="s">
        <v>931</v>
      </c>
    </row>
    <row r="207" spans="1:7" ht="13.5" customHeight="1">
      <c r="A207" s="23">
        <v>232</v>
      </c>
      <c r="B207" s="158" t="s">
        <v>996</v>
      </c>
      <c r="G207" s="22" t="s">
        <v>931</v>
      </c>
    </row>
    <row r="208" spans="1:7" ht="13.5" customHeight="1">
      <c r="A208" s="23">
        <v>233</v>
      </c>
      <c r="B208" s="158" t="s">
        <v>997</v>
      </c>
      <c r="G208" s="22" t="s">
        <v>931</v>
      </c>
    </row>
    <row r="209" spans="1:7" ht="13.5" customHeight="1">
      <c r="A209" s="23">
        <v>250</v>
      </c>
      <c r="B209" t="s">
        <v>938</v>
      </c>
      <c r="G209" s="22" t="s">
        <v>932</v>
      </c>
    </row>
    <row r="210" spans="1:7" ht="13.5" customHeight="1">
      <c r="A210" s="23">
        <v>251</v>
      </c>
      <c r="B210" t="s">
        <v>939</v>
      </c>
      <c r="G210" s="22" t="s">
        <v>932</v>
      </c>
    </row>
    <row r="211" spans="1:7" ht="13.5" customHeight="1">
      <c r="A211" s="23">
        <v>252</v>
      </c>
      <c r="B211" t="s">
        <v>940</v>
      </c>
      <c r="G211" s="22" t="s">
        <v>932</v>
      </c>
    </row>
    <row r="212" spans="1:7" ht="13.5" customHeight="1">
      <c r="A212" s="23">
        <v>253</v>
      </c>
      <c r="B212" t="s">
        <v>941</v>
      </c>
      <c r="G212" s="22" t="s">
        <v>932</v>
      </c>
    </row>
    <row r="213" spans="1:7" ht="13.5" customHeight="1">
      <c r="A213" s="23">
        <v>254</v>
      </c>
      <c r="B213" t="s">
        <v>942</v>
      </c>
      <c r="G213" s="22" t="s">
        <v>932</v>
      </c>
    </row>
    <row r="214" spans="1:7" ht="13.5" customHeight="1">
      <c r="A214" s="23">
        <v>255</v>
      </c>
      <c r="B214" t="s">
        <v>943</v>
      </c>
      <c r="G214" s="22" t="s">
        <v>932</v>
      </c>
    </row>
    <row r="215" spans="1:7" ht="13.5" customHeight="1">
      <c r="A215" s="23">
        <v>256</v>
      </c>
      <c r="B215" t="s">
        <v>944</v>
      </c>
      <c r="G215" s="22" t="s">
        <v>932</v>
      </c>
    </row>
    <row r="216" spans="1:7" ht="13.5" customHeight="1">
      <c r="A216" s="23">
        <v>257</v>
      </c>
      <c r="B216" t="s">
        <v>945</v>
      </c>
      <c r="G216" s="22" t="s">
        <v>932</v>
      </c>
    </row>
    <row r="217" spans="1:7" ht="13.5" customHeight="1">
      <c r="B217" s="156"/>
    </row>
    <row r="218" spans="1:7" ht="13.5" customHeight="1">
      <c r="B218" s="156"/>
    </row>
    <row r="219" spans="1:7" ht="13.5" customHeight="1">
      <c r="B219" s="156"/>
    </row>
    <row r="220" spans="1:7" ht="13.5" customHeight="1">
      <c r="B220" s="156"/>
    </row>
    <row r="221" spans="1:7" ht="13.5" customHeight="1">
      <c r="B221" s="156"/>
    </row>
    <row r="222" spans="1:7" ht="13.5" customHeight="1">
      <c r="B222" s="156"/>
    </row>
    <row r="223" spans="1:7" ht="13.5" customHeight="1">
      <c r="B223" s="156"/>
    </row>
    <row r="224" spans="1:7" ht="13.5" customHeight="1">
      <c r="B224" s="156"/>
    </row>
    <row r="225" spans="2:2" ht="13.5" customHeight="1">
      <c r="B225" s="156"/>
    </row>
    <row r="226" spans="2:2" ht="13.5" customHeight="1">
      <c r="B226" s="156"/>
    </row>
    <row r="227" spans="2:2" ht="13.5" customHeight="1">
      <c r="B227" s="156"/>
    </row>
    <row r="228" spans="2:2" ht="13.5" customHeight="1">
      <c r="B228" s="156"/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36"/>
  <sheetViews>
    <sheetView showGridLines="0" topLeftCell="A26" zoomScaleNormal="100" workbookViewId="0">
      <selection activeCell="C3" sqref="C3"/>
    </sheetView>
  </sheetViews>
  <sheetFormatPr defaultRowHeight="13.5"/>
  <cols>
    <col min="1" max="1" width="3.5" style="84" customWidth="1"/>
    <col min="2" max="2" width="14" style="84" customWidth="1"/>
    <col min="3" max="3" width="14.875" style="84" customWidth="1"/>
    <col min="4" max="4" width="13" style="84" customWidth="1"/>
    <col min="5" max="6" width="7.75" style="84" customWidth="1"/>
    <col min="7" max="7" width="26" style="84" customWidth="1"/>
    <col min="8" max="8" width="3" style="84" customWidth="1"/>
    <col min="9" max="9" width="4.5" style="84" customWidth="1"/>
    <col min="10" max="10" width="5" style="84" customWidth="1"/>
    <col min="11" max="11" width="5.25" style="84" customWidth="1"/>
    <col min="12" max="12" width="6.25" style="84" customWidth="1"/>
    <col min="13" max="22" width="5" style="84" customWidth="1"/>
    <col min="23" max="16384" width="9" style="84"/>
  </cols>
  <sheetData>
    <row r="1" spans="1:12" ht="31.5" customHeight="1" thickBot="1">
      <c r="A1" s="83"/>
      <c r="B1" s="163" t="s">
        <v>998</v>
      </c>
      <c r="C1" s="163"/>
      <c r="D1" s="163"/>
      <c r="E1" s="163"/>
      <c r="F1" s="163"/>
      <c r="G1" s="163"/>
      <c r="H1" s="83"/>
      <c r="I1" s="83"/>
      <c r="J1" s="83"/>
    </row>
    <row r="2" spans="1:12" ht="9" customHeight="1" thickTop="1">
      <c r="A2" s="83"/>
      <c r="B2" s="85"/>
      <c r="C2" s="86"/>
      <c r="D2" s="87"/>
      <c r="E2" s="87"/>
      <c r="F2" s="87"/>
      <c r="G2" s="88"/>
      <c r="H2" s="83"/>
      <c r="I2" s="83"/>
      <c r="J2" s="83"/>
    </row>
    <row r="3" spans="1:12" ht="18.75" customHeight="1">
      <c r="A3" s="83"/>
      <c r="B3" s="89" t="s">
        <v>689</v>
      </c>
      <c r="C3" s="24"/>
      <c r="D3" s="90" t="s">
        <v>946</v>
      </c>
      <c r="E3" s="91"/>
      <c r="F3" s="91"/>
      <c r="G3" s="92"/>
      <c r="H3" s="83"/>
      <c r="I3" s="83"/>
      <c r="J3" s="83"/>
    </row>
    <row r="4" spans="1:12" ht="16.5" customHeight="1">
      <c r="A4" s="83"/>
      <c r="B4" s="93" t="s">
        <v>16</v>
      </c>
      <c r="C4" s="94" t="str">
        <f>IF(C3="","",VLOOKUP($C$3,所属一覧!A1:G285,2,FALSE))</f>
        <v/>
      </c>
      <c r="D4" s="91"/>
      <c r="E4" s="91"/>
      <c r="F4" s="91"/>
      <c r="G4" s="92"/>
      <c r="H4" s="83"/>
      <c r="I4" s="83"/>
      <c r="J4" s="83"/>
    </row>
    <row r="5" spans="1:12" ht="13.5" customHeight="1">
      <c r="A5" s="83"/>
      <c r="B5" s="93" t="s">
        <v>691</v>
      </c>
      <c r="C5" s="160" t="str">
        <f>IF(C3="","",VLOOKUP($C$3,所属一覧!A1:G286,3,FALSE))</f>
        <v/>
      </c>
      <c r="D5" s="160"/>
      <c r="E5" s="160"/>
      <c r="F5" s="160"/>
      <c r="G5" s="95"/>
      <c r="H5" s="83"/>
      <c r="I5" s="83"/>
      <c r="J5" s="83"/>
    </row>
    <row r="6" spans="1:12" ht="13.5" customHeight="1">
      <c r="A6" s="83"/>
      <c r="B6" s="93" t="s">
        <v>50</v>
      </c>
      <c r="C6" s="160" t="str">
        <f>IF(C3="","",VLOOKUP($C$3,所属一覧!A:G,4,FALSE))</f>
        <v/>
      </c>
      <c r="D6" s="160"/>
      <c r="E6" s="160"/>
      <c r="F6" s="160"/>
      <c r="G6" s="95"/>
      <c r="H6" s="83"/>
      <c r="I6" s="83"/>
      <c r="J6" s="83"/>
    </row>
    <row r="7" spans="1:12" ht="13.5" customHeight="1">
      <c r="A7" s="83"/>
      <c r="B7" s="93" t="s">
        <v>690</v>
      </c>
      <c r="C7" s="160" t="str">
        <f>IF(C3="","","TEL："&amp;VLOOKUP($C$3,学校データ,5,FALSE)&amp;"　FAX："&amp;VLOOKUP($C$3,学校データ,6,FALSE))</f>
        <v/>
      </c>
      <c r="D7" s="160"/>
      <c r="E7" s="160"/>
      <c r="F7" s="160"/>
      <c r="G7" s="95"/>
      <c r="H7" s="83"/>
      <c r="I7" s="83"/>
      <c r="J7" s="83"/>
    </row>
    <row r="8" spans="1:12" ht="6.75" customHeight="1">
      <c r="A8" s="83"/>
      <c r="B8" s="96"/>
      <c r="C8" s="97"/>
      <c r="D8" s="98"/>
      <c r="E8" s="99"/>
      <c r="F8" s="97"/>
      <c r="G8" s="100"/>
      <c r="H8" s="83"/>
      <c r="I8" s="83"/>
      <c r="J8" s="83"/>
    </row>
    <row r="9" spans="1:12" ht="21.75" customHeight="1">
      <c r="A9" s="83"/>
      <c r="B9" s="101" t="s">
        <v>694</v>
      </c>
      <c r="C9" s="102"/>
      <c r="D9" s="103"/>
      <c r="E9" s="104"/>
      <c r="F9" s="102"/>
      <c r="G9" s="95"/>
      <c r="H9" s="83"/>
      <c r="I9" s="83"/>
      <c r="J9" s="83"/>
    </row>
    <row r="10" spans="1:12" ht="18" customHeight="1">
      <c r="A10" s="83"/>
      <c r="B10" s="105" t="s">
        <v>936</v>
      </c>
      <c r="C10" s="1"/>
      <c r="D10" s="106"/>
      <c r="E10" s="107"/>
      <c r="F10" s="94"/>
      <c r="G10" s="95"/>
      <c r="H10" s="83"/>
      <c r="I10" s="83"/>
      <c r="J10" s="83"/>
    </row>
    <row r="11" spans="1:12" ht="5.25" customHeight="1">
      <c r="A11" s="83"/>
      <c r="B11" s="105"/>
      <c r="C11" s="94"/>
      <c r="D11" s="106"/>
      <c r="E11" s="107"/>
      <c r="F11" s="94"/>
      <c r="G11" s="95"/>
      <c r="H11" s="83"/>
      <c r="I11" s="83"/>
      <c r="J11" s="83"/>
    </row>
    <row r="12" spans="1:12" ht="16.5" customHeight="1">
      <c r="A12" s="83"/>
      <c r="B12" s="108" t="s">
        <v>693</v>
      </c>
      <c r="C12" s="1"/>
      <c r="D12" s="109" t="s">
        <v>692</v>
      </c>
      <c r="E12" s="165"/>
      <c r="F12" s="166"/>
      <c r="G12" s="95"/>
      <c r="H12" s="83"/>
      <c r="I12" s="83"/>
      <c r="J12" s="83"/>
    </row>
    <row r="13" spans="1:12" ht="13.5" customHeight="1" thickBot="1">
      <c r="A13" s="83"/>
      <c r="B13" s="110"/>
      <c r="C13" s="111"/>
      <c r="D13" s="111"/>
      <c r="E13" s="112"/>
      <c r="F13" s="113"/>
      <c r="G13" s="114"/>
      <c r="H13" s="83"/>
      <c r="I13" s="83"/>
      <c r="J13" s="83"/>
    </row>
    <row r="14" spans="1:12" ht="14.25" thickTop="1">
      <c r="A14" s="115"/>
      <c r="B14" s="115" t="s">
        <v>59</v>
      </c>
      <c r="C14" s="115"/>
      <c r="D14" s="115"/>
      <c r="E14" s="115"/>
      <c r="F14" s="115"/>
      <c r="G14" s="115"/>
      <c r="H14" s="115"/>
      <c r="I14" s="115"/>
      <c r="J14" s="115"/>
      <c r="K14" s="46"/>
      <c r="L14" s="46"/>
    </row>
    <row r="15" spans="1:12">
      <c r="A15" s="115"/>
      <c r="B15" s="116" t="s">
        <v>10</v>
      </c>
      <c r="C15" s="116" t="s">
        <v>12</v>
      </c>
      <c r="D15" s="116" t="s">
        <v>11</v>
      </c>
      <c r="E15" s="167" t="s">
        <v>60</v>
      </c>
      <c r="F15" s="167"/>
      <c r="G15" s="115"/>
      <c r="H15" s="115"/>
      <c r="I15" s="115"/>
      <c r="J15" s="115"/>
      <c r="K15" s="46"/>
      <c r="L15" s="46"/>
    </row>
    <row r="16" spans="1:12" ht="14.25">
      <c r="A16" s="115"/>
      <c r="B16" s="116" t="s">
        <v>1</v>
      </c>
      <c r="C16" s="117" t="str">
        <f>E16+F16&amp;"名×1000円"</f>
        <v>0名×1000円</v>
      </c>
      <c r="D16" s="118">
        <f>1000*(E16+F16)</f>
        <v>0</v>
      </c>
      <c r="E16" s="119">
        <f>80-E17-COUNTBLANK(男子!F6:F45)-COUNTBLANK(男子!H6:H45)</f>
        <v>0</v>
      </c>
      <c r="F16" s="120">
        <f>80-F17-COUNTBLANK(女子!F6:F45)-COUNTBLANK(女子!H6:H45)</f>
        <v>0</v>
      </c>
      <c r="G16" s="115"/>
      <c r="H16" s="115"/>
      <c r="I16" s="115"/>
      <c r="J16" s="115"/>
      <c r="K16" s="46"/>
      <c r="L16" s="46"/>
    </row>
    <row r="17" spans="1:12" ht="14.25" hidden="1">
      <c r="A17" s="115"/>
      <c r="B17" s="121" t="s">
        <v>695</v>
      </c>
      <c r="C17" s="122" t="str">
        <f>E17+F17&amp;"名×1500円"</f>
        <v>0名×1500円</v>
      </c>
      <c r="D17" s="123">
        <f>1500*(E17+F17)</f>
        <v>0</v>
      </c>
      <c r="E17" s="124">
        <f>COUNTIF(男子!F6:F45,"共通４種競技")+COUNTIF(男子!H6:H45,"共通４種競技")</f>
        <v>0</v>
      </c>
      <c r="F17" s="125">
        <f>COUNTIF(女子!F6:F45,"共通４種競技")+COUNTIF(女子!H6:H45,"共通４種競技")</f>
        <v>0</v>
      </c>
      <c r="G17" s="115"/>
      <c r="H17" s="115"/>
      <c r="I17" s="115"/>
      <c r="J17" s="115"/>
      <c r="K17" s="46"/>
      <c r="L17" s="46"/>
    </row>
    <row r="18" spans="1:12" ht="15" hidden="1" thickBot="1">
      <c r="A18" s="115"/>
      <c r="B18" s="126" t="s">
        <v>724</v>
      </c>
      <c r="C18" s="127" t="str">
        <f>E18+F18&amp;"×1500円"</f>
        <v>0×1500円</v>
      </c>
      <c r="D18" s="128">
        <f>1500*(E18+F18)</f>
        <v>0</v>
      </c>
      <c r="E18" s="129">
        <f>COUNTIF(男子!AA7:AA8,"&gt;0")</f>
        <v>0</v>
      </c>
      <c r="F18" s="130">
        <f>COUNTIF(女子!AA7:AA8,"&gt;0")</f>
        <v>0</v>
      </c>
      <c r="G18" s="115"/>
      <c r="H18" s="115"/>
      <c r="I18" s="115"/>
      <c r="J18" s="115"/>
      <c r="K18" s="46"/>
      <c r="L18" s="46"/>
    </row>
    <row r="19" spans="1:12" ht="13.5" customHeight="1" thickTop="1">
      <c r="A19" s="115"/>
      <c r="B19" s="131" t="s">
        <v>21</v>
      </c>
      <c r="C19" s="132"/>
      <c r="D19" s="133">
        <f>SUM(D16:D18)</f>
        <v>0</v>
      </c>
      <c r="E19" s="168"/>
      <c r="F19" s="168"/>
      <c r="G19" s="115"/>
      <c r="H19" s="115"/>
      <c r="I19" s="115"/>
      <c r="J19" s="115"/>
      <c r="K19" s="46"/>
      <c r="L19" s="46"/>
    </row>
    <row r="20" spans="1:12" ht="11.25" hidden="1" customHeight="1">
      <c r="A20" s="134">
        <f>C3</f>
        <v>0</v>
      </c>
      <c r="B20" s="134" t="str">
        <f>C4</f>
        <v/>
      </c>
      <c r="C20" s="134">
        <f>C12</f>
        <v>0</v>
      </c>
      <c r="D20" s="134">
        <f>E12</f>
        <v>0</v>
      </c>
      <c r="E20" s="135">
        <f>D19</f>
        <v>0</v>
      </c>
      <c r="F20" s="136"/>
      <c r="G20" s="134"/>
      <c r="H20" s="134"/>
      <c r="I20" s="134"/>
      <c r="J20" s="134"/>
      <c r="K20" s="137"/>
      <c r="L20" s="46"/>
    </row>
    <row r="21" spans="1:12" ht="16.5" customHeight="1">
      <c r="A21" s="115"/>
      <c r="B21" s="138" t="s">
        <v>2</v>
      </c>
      <c r="C21" s="139"/>
      <c r="D21" s="139"/>
      <c r="E21" s="139"/>
      <c r="F21" s="139"/>
      <c r="G21" s="139"/>
      <c r="H21" s="139"/>
      <c r="I21" s="139"/>
      <c r="J21" s="139"/>
      <c r="K21" s="46"/>
      <c r="L21" s="46"/>
    </row>
    <row r="22" spans="1:12" ht="22.5" customHeight="1">
      <c r="A22" s="115"/>
      <c r="B22" s="164" t="s">
        <v>3</v>
      </c>
      <c r="C22" s="164"/>
      <c r="D22" s="164"/>
      <c r="E22" s="164"/>
      <c r="F22" s="164"/>
      <c r="G22" s="164"/>
      <c r="H22" s="164"/>
      <c r="I22" s="164"/>
      <c r="J22" s="164"/>
      <c r="K22" s="46"/>
      <c r="L22" s="46"/>
    </row>
    <row r="23" spans="1:12" ht="17.25" customHeight="1">
      <c r="A23" s="115"/>
      <c r="B23" s="140" t="str">
        <f>C3&amp;C4&amp;".xls"</f>
        <v>.xls</v>
      </c>
      <c r="C23" s="138"/>
      <c r="D23" s="141" t="s">
        <v>4</v>
      </c>
      <c r="E23" s="138"/>
      <c r="F23" s="138"/>
      <c r="G23" s="138"/>
      <c r="H23" s="138"/>
      <c r="I23" s="138"/>
      <c r="J23" s="138"/>
      <c r="K23" s="46"/>
      <c r="L23" s="46"/>
    </row>
    <row r="24" spans="1:12" ht="39" customHeight="1">
      <c r="A24" s="115"/>
      <c r="B24" s="164" t="s">
        <v>908</v>
      </c>
      <c r="C24" s="164"/>
      <c r="D24" s="164"/>
      <c r="E24" s="164"/>
      <c r="F24" s="164"/>
      <c r="G24" s="164"/>
      <c r="H24" s="164"/>
      <c r="I24" s="164"/>
      <c r="J24" s="164"/>
      <c r="K24" s="46"/>
      <c r="L24" s="46"/>
    </row>
    <row r="25" spans="1:12" ht="39" customHeight="1">
      <c r="A25" s="115"/>
      <c r="B25" s="161" t="s">
        <v>972</v>
      </c>
      <c r="C25" s="161"/>
      <c r="D25" s="161"/>
      <c r="E25" s="161"/>
      <c r="F25" s="161"/>
      <c r="G25" s="161"/>
      <c r="H25" s="161"/>
      <c r="I25" s="161"/>
      <c r="J25" s="157"/>
      <c r="K25" s="46"/>
      <c r="L25" s="46"/>
    </row>
    <row r="26" spans="1:12" ht="33.75" customHeight="1">
      <c r="A26" s="115"/>
      <c r="B26" s="162" t="s">
        <v>1000</v>
      </c>
      <c r="C26" s="162"/>
      <c r="D26" s="162"/>
      <c r="E26" s="162"/>
      <c r="F26" s="162"/>
      <c r="G26" s="162"/>
      <c r="H26" s="162"/>
      <c r="I26" s="162"/>
      <c r="J26" s="138"/>
      <c r="K26" s="46"/>
      <c r="L26" s="46"/>
    </row>
    <row r="27" spans="1:12" ht="44.25" customHeight="1">
      <c r="A27" s="115"/>
      <c r="B27" s="161" t="s">
        <v>947</v>
      </c>
      <c r="C27" s="161"/>
      <c r="D27" s="161"/>
      <c r="E27" s="161"/>
      <c r="F27" s="161"/>
      <c r="G27" s="161"/>
      <c r="H27" s="161"/>
      <c r="I27" s="161"/>
      <c r="J27" s="138"/>
      <c r="K27" s="46"/>
      <c r="L27" s="46"/>
    </row>
    <row r="28" spans="1:12" ht="50.25" customHeight="1">
      <c r="A28" s="115"/>
      <c r="B28" s="164" t="s">
        <v>930</v>
      </c>
      <c r="C28" s="164"/>
      <c r="D28" s="164"/>
      <c r="E28" s="164"/>
      <c r="F28" s="164"/>
      <c r="G28" s="164"/>
      <c r="H28" s="164"/>
      <c r="I28" s="164"/>
      <c r="J28" s="164"/>
      <c r="K28" s="46"/>
      <c r="L28" s="46"/>
    </row>
    <row r="29" spans="1:12" ht="13.5" customHeight="1">
      <c r="A29" s="159" t="s">
        <v>1001</v>
      </c>
      <c r="B29" s="159"/>
      <c r="C29" s="159"/>
      <c r="D29" s="159"/>
      <c r="E29" s="159"/>
      <c r="F29" s="159"/>
      <c r="G29" s="159"/>
      <c r="H29" s="159"/>
      <c r="I29" s="159"/>
      <c r="J29" s="159"/>
    </row>
    <row r="30" spans="1:12" ht="13.5" customHeight="1">
      <c r="A30" s="159"/>
      <c r="B30" s="159"/>
      <c r="C30" s="159"/>
      <c r="D30" s="159"/>
      <c r="E30" s="159"/>
      <c r="F30" s="159"/>
      <c r="G30" s="159"/>
      <c r="H30" s="159"/>
      <c r="I30" s="159"/>
      <c r="J30" s="159"/>
    </row>
    <row r="31" spans="1:12" ht="13.5" customHeight="1">
      <c r="A31" s="159"/>
      <c r="B31" s="159"/>
      <c r="C31" s="159"/>
      <c r="D31" s="159"/>
      <c r="E31" s="159"/>
      <c r="F31" s="159"/>
      <c r="G31" s="159"/>
      <c r="H31" s="159"/>
      <c r="I31" s="159"/>
      <c r="J31" s="159"/>
    </row>
    <row r="32" spans="1:12" ht="13.5" customHeight="1">
      <c r="A32" s="159"/>
      <c r="B32" s="159"/>
      <c r="C32" s="159"/>
      <c r="D32" s="159"/>
      <c r="E32" s="159"/>
      <c r="F32" s="159"/>
      <c r="G32" s="159"/>
      <c r="H32" s="159"/>
      <c r="I32" s="159"/>
      <c r="J32" s="159"/>
    </row>
    <row r="33" spans="1:10">
      <c r="A33" s="159"/>
      <c r="B33" s="159"/>
      <c r="C33" s="159"/>
      <c r="D33" s="159"/>
      <c r="E33" s="159"/>
      <c r="F33" s="159"/>
      <c r="G33" s="159"/>
      <c r="H33" s="159"/>
      <c r="I33" s="159"/>
      <c r="J33" s="159"/>
    </row>
    <row r="34" spans="1:10">
      <c r="A34" s="159"/>
      <c r="B34" s="159"/>
      <c r="C34" s="159"/>
      <c r="D34" s="159"/>
      <c r="E34" s="159"/>
      <c r="F34" s="159"/>
      <c r="G34" s="159"/>
      <c r="H34" s="159"/>
      <c r="I34" s="159"/>
      <c r="J34" s="159"/>
    </row>
    <row r="35" spans="1:10" ht="84.75" customHeight="1">
      <c r="A35" s="159" t="s">
        <v>973</v>
      </c>
      <c r="B35" s="159"/>
      <c r="C35" s="159"/>
      <c r="D35" s="159"/>
      <c r="E35" s="159"/>
      <c r="F35" s="159"/>
      <c r="G35" s="159"/>
      <c r="H35" s="159"/>
      <c r="I35" s="159"/>
      <c r="J35" s="159"/>
    </row>
    <row r="36" spans="1:10" ht="18.75">
      <c r="A36" s="159" t="s">
        <v>974</v>
      </c>
      <c r="B36" s="159"/>
      <c r="C36" s="159"/>
      <c r="D36" s="159"/>
      <c r="E36" s="159"/>
      <c r="F36" s="159"/>
      <c r="G36" s="159"/>
      <c r="H36" s="159"/>
      <c r="I36" s="159"/>
      <c r="J36" s="159"/>
    </row>
  </sheetData>
  <sheetProtection algorithmName="SHA-512" hashValue="6SJN1lDVDPs75fDcglQWADvHWL9H/+UaF75Hg8Iag9ce1a+jQIYeceH2Rp4VddbP7eAUGUbk4lnkj1QByor5ng==" saltValue="rlI4g54Qggl9S5FMLedPPA==" spinCount="100000" sheet="1" selectLockedCells="1"/>
  <mergeCells count="16">
    <mergeCell ref="B1:G1"/>
    <mergeCell ref="B22:J22"/>
    <mergeCell ref="C5:F5"/>
    <mergeCell ref="B28:J28"/>
    <mergeCell ref="E12:F12"/>
    <mergeCell ref="E15:F15"/>
    <mergeCell ref="E19:F19"/>
    <mergeCell ref="B24:J24"/>
    <mergeCell ref="A36:J36"/>
    <mergeCell ref="A35:J35"/>
    <mergeCell ref="A29:J34"/>
    <mergeCell ref="C6:F6"/>
    <mergeCell ref="C7:F7"/>
    <mergeCell ref="B27:I27"/>
    <mergeCell ref="B26:I26"/>
    <mergeCell ref="B25:I25"/>
  </mergeCells>
  <phoneticPr fontId="2"/>
  <dataValidations count="2">
    <dataValidation allowBlank="1" showInputMessage="1" showErrorMessage="1" sqref="C12 C10 E12:F12" xr:uid="{00000000-0002-0000-0100-000000000000}"/>
    <dataValidation operator="lessThan" allowBlank="1" showErrorMessage="1" error="学校一覧表から番号を入力してください。" sqref="C3" xr:uid="{00000000-0002-0000-0100-000001000000}"/>
  </dataValidations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K82"/>
  <sheetViews>
    <sheetView showGridLines="0" zoomScaleNormal="100" workbookViewId="0">
      <selection activeCell="B6" sqref="B6"/>
    </sheetView>
  </sheetViews>
  <sheetFormatPr defaultRowHeight="13.5"/>
  <cols>
    <col min="1" max="1" width="3.625" style="46" customWidth="1"/>
    <col min="2" max="2" width="7.75" style="46" customWidth="1"/>
    <col min="3" max="3" width="13.75" style="46" customWidth="1"/>
    <col min="4" max="4" width="15.125" style="46" customWidth="1"/>
    <col min="5" max="5" width="3.625" style="46" customWidth="1"/>
    <col min="6" max="6" width="13.625" style="46" customWidth="1"/>
    <col min="7" max="7" width="9.625" style="46" customWidth="1"/>
    <col min="8" max="8" width="9.625" style="46" hidden="1" customWidth="1"/>
    <col min="9" max="9" width="7.125" style="46" hidden="1" customWidth="1"/>
    <col min="10" max="11" width="5.625" style="46" hidden="1" customWidth="1"/>
    <col min="12" max="12" width="6.5" style="46" hidden="1" customWidth="1"/>
    <col min="13" max="13" width="10.25" style="46" hidden="1" customWidth="1"/>
    <col min="14" max="14" width="10.375" style="46" hidden="1" customWidth="1"/>
    <col min="15" max="15" width="9" style="46" hidden="1" customWidth="1"/>
    <col min="16" max="17" width="8.125" style="46" hidden="1" customWidth="1"/>
    <col min="18" max="18" width="6.375" style="46" hidden="1" customWidth="1"/>
    <col min="19" max="19" width="8.125" style="46" hidden="1" customWidth="1"/>
    <col min="20" max="23" width="10.125" style="46" hidden="1" customWidth="1"/>
    <col min="24" max="26" width="9" style="46" hidden="1" customWidth="1"/>
    <col min="27" max="27" width="7.25" style="46" hidden="1" customWidth="1"/>
    <col min="28" max="31" width="9" style="46" hidden="1" customWidth="1"/>
    <col min="32" max="37" width="10" style="46" hidden="1" customWidth="1"/>
    <col min="38" max="16384" width="9" style="46"/>
  </cols>
  <sheetData>
    <row r="1" spans="1:37" ht="14.25" customHeight="1" thickBot="1">
      <c r="A1" s="181" t="s">
        <v>934</v>
      </c>
      <c r="B1" s="182"/>
      <c r="C1" s="190" t="s">
        <v>1002</v>
      </c>
      <c r="D1" s="191"/>
      <c r="E1" s="191"/>
      <c r="F1" s="191"/>
      <c r="G1" s="191"/>
      <c r="H1" s="191"/>
      <c r="I1" s="191"/>
      <c r="J1" s="47" t="str">
        <f>IF(COUNTA(J6:J45)&gt;6,"ﾘﾚｰ人数ｵｰﾊﾞｰ","")</f>
        <v/>
      </c>
      <c r="K1" s="48" t="str">
        <f>IF(COUNTA(K6:K45)&gt;6,"ﾘﾚｰ人数ｵｰﾊﾞｰ","")</f>
        <v/>
      </c>
    </row>
    <row r="2" spans="1:37" ht="14.25" customHeight="1" thickBot="1">
      <c r="A2" s="183"/>
      <c r="B2" s="184"/>
      <c r="C2" s="49" t="str">
        <f>"所属名："&amp;所属データ!$C$4</f>
        <v>所属名：</v>
      </c>
      <c r="D2" s="45"/>
      <c r="F2" s="175" t="str">
        <f>"代表者名：  "&amp;所属データ!$C$10&amp;"　　"</f>
        <v>代表者名：  　　</v>
      </c>
      <c r="G2" s="175"/>
      <c r="H2" s="175"/>
      <c r="I2" s="175"/>
      <c r="J2" s="169" t="s">
        <v>709</v>
      </c>
      <c r="K2" s="171" t="s">
        <v>710</v>
      </c>
    </row>
    <row r="3" spans="1:37" ht="14.25" customHeight="1" thickBot="1">
      <c r="A3" s="189"/>
      <c r="B3" s="189"/>
      <c r="C3" s="189"/>
      <c r="D3" s="189"/>
      <c r="E3" s="189"/>
      <c r="F3" s="176" t="str">
        <f>"監督名："&amp;所属データ!$C$12</f>
        <v>監督名：</v>
      </c>
      <c r="G3" s="176"/>
      <c r="H3" s="176"/>
      <c r="I3" s="176"/>
      <c r="J3" s="170"/>
      <c r="K3" s="172"/>
      <c r="L3" s="46" t="s">
        <v>708</v>
      </c>
    </row>
    <row r="4" spans="1:37" ht="12" customHeight="1">
      <c r="A4" s="185" t="s">
        <v>19</v>
      </c>
      <c r="B4" s="187" t="s">
        <v>48</v>
      </c>
      <c r="C4" s="72" t="s">
        <v>18</v>
      </c>
      <c r="D4" s="72" t="s">
        <v>17</v>
      </c>
      <c r="E4" s="179" t="s">
        <v>24</v>
      </c>
      <c r="F4" s="177" t="s">
        <v>696</v>
      </c>
      <c r="G4" s="178"/>
      <c r="H4" s="173" t="s">
        <v>905</v>
      </c>
      <c r="I4" s="174"/>
      <c r="J4" s="73" t="s">
        <v>47</v>
      </c>
      <c r="K4" s="74" t="s">
        <v>47</v>
      </c>
    </row>
    <row r="5" spans="1:37" ht="13.5" customHeight="1" thickBot="1">
      <c r="A5" s="186"/>
      <c r="B5" s="188"/>
      <c r="C5" s="75" t="s">
        <v>20</v>
      </c>
      <c r="D5" s="75" t="s">
        <v>20</v>
      </c>
      <c r="E5" s="180"/>
      <c r="F5" s="76" t="s">
        <v>46</v>
      </c>
      <c r="G5" s="77" t="s">
        <v>47</v>
      </c>
      <c r="H5" s="153" t="s">
        <v>46</v>
      </c>
      <c r="I5" s="77" t="s">
        <v>47</v>
      </c>
      <c r="J5" s="30"/>
      <c r="K5" s="31"/>
      <c r="L5" s="53">
        <f>40-COUNTBLANK(C6:C45)</f>
        <v>1</v>
      </c>
      <c r="P5" s="46" t="s">
        <v>809</v>
      </c>
      <c r="Q5" s="46" t="s">
        <v>810</v>
      </c>
      <c r="R5" s="46" t="s">
        <v>811</v>
      </c>
      <c r="S5" s="46" t="s">
        <v>812</v>
      </c>
    </row>
    <row r="6" spans="1:37" ht="14.25" customHeight="1">
      <c r="A6" s="78">
        <v>1</v>
      </c>
      <c r="B6" s="2"/>
      <c r="C6" s="12"/>
      <c r="D6" s="12"/>
      <c r="E6" s="13"/>
      <c r="F6" s="3"/>
      <c r="G6" s="28"/>
      <c r="H6" s="154"/>
      <c r="I6" s="44"/>
      <c r="J6" s="42"/>
      <c r="K6" s="32"/>
      <c r="M6" s="59" t="str">
        <f>IF(OR(COUNTBLANK(F6:G6)=0,COUNTBLANK(F6:G6)=2,F6="４種競技"),"","最高記録？")</f>
        <v/>
      </c>
      <c r="N6" s="60" t="str">
        <f t="shared" ref="N6:N45" si="0">IF(OR(E6="",F6=""),"",IF(AND(E6&gt;=VLOOKUP(F6,$B$49:$F$64,4,FALSE),E6&lt;=VLOOKUP(F6,$B$49:$F$64,5,FALSE)),"","学年不一致"))</f>
        <v/>
      </c>
      <c r="O6" s="46" t="str">
        <f t="shared" ref="O6:O45" si="1">IF(OR(M6="最高記録？",M6="４種競技",AND(F6="",H6="")),"",IF(OR(AND(COUNTIF($B$49:$B$58,F6)&gt;0,G6&gt;VLOOKUP(F6,$B$49:$D$64,3,FALSE)),AND(COUNTIF($B$59:$B$64,F6)&gt;0,G6&lt;VLOOKUP(F6,$B$49:$D$64,3,FALSE))),"記録確認",""))</f>
        <v/>
      </c>
      <c r="P6" s="60" t="str">
        <f t="shared" ref="P6:P45" si="2">IF(OR(G6="",COUNTIF($B$49:$B$58,F6)=0),"",IF(OR(VLOOKUP(F6,$B$49:$G$58,6,FALSE)&gt;=G6,OR(R6=1,S6=1)),1,""))</f>
        <v/>
      </c>
      <c r="Q6" s="60" t="str">
        <f t="shared" ref="Q6:Q45" si="3">IF(OR(G6="",COUNTIF($B$59:$B$64,F6)=0),"",IF(OR(VLOOKUP(F6,$B$59:$G$64,6,FALSE)&lt;=G6,OR(S6=1,R6=1)),1,""))</f>
        <v/>
      </c>
      <c r="R6" s="60" t="str">
        <f t="shared" ref="R6:R45" si="4">IF(OR(I6="",COUNTIF($B$49:$B$58,H6)=0),"",IF(VLOOKUP(H6,$B$49:$G$58,6,FALSE)&gt;=I6,1,""))</f>
        <v/>
      </c>
      <c r="S6" s="60" t="str">
        <f t="shared" ref="S6:S45" si="5">IF(OR(I6="",COUNTIF($B$59:$B$64,H6)=0),"",IF(VLOOKUP(H6,$B$59:$G$64,6,FALSE)&lt;=I6,1,""))</f>
        <v/>
      </c>
      <c r="T6" s="60" t="str">
        <f>IF(P6=1,F6,"")</f>
        <v/>
      </c>
      <c r="U6" s="60" t="str">
        <f>IF(Q6=1,F6,"")</f>
        <v/>
      </c>
      <c r="V6" s="60" t="str">
        <f>IF(R6=1,H6,"")</f>
        <v/>
      </c>
      <c r="W6" s="60" t="str">
        <f>IF(S6=1,H6,"")</f>
        <v/>
      </c>
      <c r="Y6" s="46" t="str">
        <f t="shared" ref="Y6:Y45" si="6">IF(J6="","",B6)</f>
        <v/>
      </c>
      <c r="Z6" s="46" t="str">
        <f>IF(K6="","",B6)</f>
        <v/>
      </c>
      <c r="AB6" s="61" t="s">
        <v>698</v>
      </c>
      <c r="AC6" s="61" t="s">
        <v>699</v>
      </c>
      <c r="AD6" s="61" t="s">
        <v>700</v>
      </c>
      <c r="AE6" s="61" t="s">
        <v>701</v>
      </c>
      <c r="AF6" s="61" t="s">
        <v>702</v>
      </c>
      <c r="AG6" s="61" t="s">
        <v>703</v>
      </c>
      <c r="AH6" s="61" t="s">
        <v>704</v>
      </c>
      <c r="AI6" s="61" t="s">
        <v>705</v>
      </c>
      <c r="AJ6" s="61" t="s">
        <v>706</v>
      </c>
      <c r="AK6" s="61" t="s">
        <v>707</v>
      </c>
    </row>
    <row r="7" spans="1:37" ht="14.25" customHeight="1">
      <c r="A7" s="79">
        <v>2</v>
      </c>
      <c r="B7" s="2"/>
      <c r="C7" s="12" t="s">
        <v>999</v>
      </c>
      <c r="D7" s="12"/>
      <c r="E7" s="13"/>
      <c r="F7" s="3"/>
      <c r="G7" s="28"/>
      <c r="H7" s="154"/>
      <c r="I7" s="28"/>
      <c r="J7" s="42"/>
      <c r="K7" s="32"/>
      <c r="L7" s="46">
        <f>所属データ!$C$3</f>
        <v>0</v>
      </c>
      <c r="M7" s="59" t="str">
        <f t="shared" ref="M7:M45" si="7">IF(OR(COUNTBLANK(F7:G7)=0,COUNTBLANK(F7:G7)=2,F7="４種競技"),"","最高記録？")</f>
        <v/>
      </c>
      <c r="N7" s="60" t="str">
        <f t="shared" si="0"/>
        <v/>
      </c>
      <c r="O7" s="46" t="str">
        <f t="shared" si="1"/>
        <v/>
      </c>
      <c r="P7" s="60" t="str">
        <f t="shared" si="2"/>
        <v/>
      </c>
      <c r="Q7" s="60" t="str">
        <f t="shared" si="3"/>
        <v/>
      </c>
      <c r="R7" s="60" t="str">
        <f t="shared" si="4"/>
        <v/>
      </c>
      <c r="S7" s="60" t="str">
        <f t="shared" si="5"/>
        <v/>
      </c>
      <c r="T7" s="60" t="str">
        <f t="shared" ref="T7:T45" si="8">IF(P7=1,F7,"")</f>
        <v/>
      </c>
      <c r="U7" s="60" t="str">
        <f t="shared" ref="U7:U45" si="9">IF(Q7=1,F7,"")</f>
        <v/>
      </c>
      <c r="V7" s="60" t="str">
        <f t="shared" ref="V7:V45" si="10">IF(R7=1,H7,"")</f>
        <v/>
      </c>
      <c r="W7" s="60" t="str">
        <f t="shared" ref="W7:W45" si="11">IF(S7=1,H7,"")</f>
        <v/>
      </c>
      <c r="Y7" s="46" t="str">
        <f t="shared" si="6"/>
        <v/>
      </c>
      <c r="Z7" s="46" t="str">
        <f t="shared" ref="Z7:Z45" si="12">IF(K7="","",B7)</f>
        <v/>
      </c>
      <c r="AA7" s="46">
        <f>IF(COUNTA(J6:J45)&gt;0,103,0)</f>
        <v>0</v>
      </c>
      <c r="AB7" s="46">
        <f>430000+所属データ!$C$3</f>
        <v>430000</v>
      </c>
      <c r="AC7" s="46" t="str">
        <f>所属データ!$C$4</f>
        <v/>
      </c>
      <c r="AE7" s="46" t="str">
        <f>IF(J5="","",RIGHT(J5+100000,5))</f>
        <v/>
      </c>
      <c r="AF7" s="46" t="str">
        <f>IF(ISERROR(SMALL($Y$6:$Y$58,1)),"",431000000+SMALL($Y$6:$Y$58,1))</f>
        <v/>
      </c>
      <c r="AG7" s="46" t="str">
        <f>IF(ISERROR(SMALL($Y$6:$Y$58,2)),"",431000000+SMALL($Y$6:$Y$58,2))</f>
        <v/>
      </c>
      <c r="AH7" s="46" t="str">
        <f>IF(ISERROR(SMALL($Y$6:$Y$58,3)),"",431000000+SMALL($Y$6:$Y$58,3))</f>
        <v/>
      </c>
      <c r="AI7" s="46" t="str">
        <f>IF(ISERROR(SMALL($Y$6:$Y$58,4)),"",431000000+SMALL($Y$6:$Y$58,4))</f>
        <v/>
      </c>
      <c r="AJ7" s="46" t="str">
        <f>IF(ISERROR(SMALL($Y$6:$Y$58,5)),"",431000000+SMALL($Y$6:$Y$58,5))</f>
        <v/>
      </c>
      <c r="AK7" s="46" t="str">
        <f>IF(ISERROR(SMALL($Y$6:$Y$58,6)),"",431000000+SMALL($Y$6:$Y$58,6))</f>
        <v/>
      </c>
    </row>
    <row r="8" spans="1:37" ht="14.25" customHeight="1">
      <c r="A8" s="79">
        <v>3</v>
      </c>
      <c r="B8" s="2"/>
      <c r="C8" s="12"/>
      <c r="D8" s="12"/>
      <c r="E8" s="13"/>
      <c r="F8" s="3"/>
      <c r="G8" s="28"/>
      <c r="H8" s="154"/>
      <c r="I8" s="28"/>
      <c r="J8" s="42"/>
      <c r="K8" s="32"/>
      <c r="L8" s="46">
        <f>所属データ!$C$3</f>
        <v>0</v>
      </c>
      <c r="M8" s="59" t="str">
        <f t="shared" si="7"/>
        <v/>
      </c>
      <c r="N8" s="60" t="str">
        <f t="shared" si="0"/>
        <v/>
      </c>
      <c r="O8" s="46" t="str">
        <f t="shared" si="1"/>
        <v/>
      </c>
      <c r="P8" s="60" t="str">
        <f t="shared" si="2"/>
        <v/>
      </c>
      <c r="Q8" s="60" t="str">
        <f t="shared" si="3"/>
        <v/>
      </c>
      <c r="R8" s="60" t="str">
        <f t="shared" si="4"/>
        <v/>
      </c>
      <c r="S8" s="60" t="str">
        <f t="shared" si="5"/>
        <v/>
      </c>
      <c r="T8" s="60" t="str">
        <f t="shared" si="8"/>
        <v/>
      </c>
      <c r="U8" s="60" t="str">
        <f t="shared" si="9"/>
        <v/>
      </c>
      <c r="V8" s="60" t="str">
        <f t="shared" si="10"/>
        <v/>
      </c>
      <c r="W8" s="60" t="str">
        <f t="shared" si="11"/>
        <v/>
      </c>
      <c r="Y8" s="46" t="str">
        <f t="shared" si="6"/>
        <v/>
      </c>
      <c r="Z8" s="46" t="str">
        <f t="shared" si="12"/>
        <v/>
      </c>
      <c r="AA8" s="46">
        <f>IF(COUNTA(K6:K45)&gt;0,112,0)</f>
        <v>0</v>
      </c>
      <c r="AB8" s="46">
        <f>430000+所属データ!$C$3</f>
        <v>430000</v>
      </c>
      <c r="AC8" s="46" t="str">
        <f>所属データ!$C$4</f>
        <v/>
      </c>
      <c r="AE8" s="46" t="str">
        <f>IF(K5="","",RIGHT(K5+100000,5))</f>
        <v/>
      </c>
      <c r="AF8" s="46" t="str">
        <f>IF(ISERROR(SMALL($Z$6:$Z$58,1)),"",431000000+SMALL($Z$6:$Z$58,1))</f>
        <v/>
      </c>
      <c r="AG8" s="46" t="str">
        <f>IF(ISERROR(SMALL($Z$6:$Z$58,2)),"",431000000+SMALL($Z$6:$Z$58,2))</f>
        <v/>
      </c>
      <c r="AH8" s="46" t="str">
        <f>IF(ISERROR(SMALL($Z$6:$Z$58,3)),"",431000000+SMALL($Z$6:$Z$58,3))</f>
        <v/>
      </c>
      <c r="AI8" s="46" t="str">
        <f>IF(ISERROR(SMALL($Z$6:$Z$58,4)),"",431000000+SMALL($Z$6:$Z$58,4))</f>
        <v/>
      </c>
      <c r="AJ8" s="46" t="str">
        <f>IF(ISERROR(SMALL($Z$6:$Z$58,5)),"",431000000+SMALL($Z$6:$Z$58,5))</f>
        <v/>
      </c>
      <c r="AK8" s="46" t="str">
        <f>IF(ISERROR(SMALL($Z$6:$Z$58,6)),"",431000000+SMALL($Z$6:$Z$58,6))</f>
        <v/>
      </c>
    </row>
    <row r="9" spans="1:37" ht="14.25" customHeight="1">
      <c r="A9" s="79">
        <v>4</v>
      </c>
      <c r="B9" s="2"/>
      <c r="C9" s="12"/>
      <c r="D9" s="12"/>
      <c r="E9" s="13"/>
      <c r="F9" s="3"/>
      <c r="G9" s="28"/>
      <c r="H9" s="154"/>
      <c r="I9" s="28"/>
      <c r="J9" s="42"/>
      <c r="K9" s="32"/>
      <c r="L9" s="46">
        <f>所属データ!$C$3</f>
        <v>0</v>
      </c>
      <c r="M9" s="59" t="str">
        <f t="shared" si="7"/>
        <v/>
      </c>
      <c r="N9" s="60" t="str">
        <f t="shared" si="0"/>
        <v/>
      </c>
      <c r="O9" s="46" t="str">
        <f t="shared" si="1"/>
        <v/>
      </c>
      <c r="P9" s="60" t="str">
        <f t="shared" si="2"/>
        <v/>
      </c>
      <c r="Q9" s="60" t="str">
        <f t="shared" si="3"/>
        <v/>
      </c>
      <c r="R9" s="60" t="str">
        <f t="shared" si="4"/>
        <v/>
      </c>
      <c r="S9" s="60" t="str">
        <f t="shared" si="5"/>
        <v/>
      </c>
      <c r="T9" s="60" t="str">
        <f t="shared" si="8"/>
        <v/>
      </c>
      <c r="U9" s="60" t="str">
        <f t="shared" si="9"/>
        <v/>
      </c>
      <c r="V9" s="60" t="str">
        <f t="shared" si="10"/>
        <v/>
      </c>
      <c r="W9" s="60" t="str">
        <f t="shared" si="11"/>
        <v/>
      </c>
      <c r="Y9" s="46" t="str">
        <f t="shared" si="6"/>
        <v/>
      </c>
      <c r="Z9" s="46" t="str">
        <f t="shared" si="12"/>
        <v/>
      </c>
    </row>
    <row r="10" spans="1:37" ht="14.25" customHeight="1" thickBot="1">
      <c r="A10" s="80">
        <v>5</v>
      </c>
      <c r="B10" s="5"/>
      <c r="C10" s="14"/>
      <c r="D10" s="14"/>
      <c r="E10" s="15"/>
      <c r="F10" s="4"/>
      <c r="G10" s="29"/>
      <c r="H10" s="155"/>
      <c r="I10" s="29"/>
      <c r="J10" s="43"/>
      <c r="K10" s="33"/>
      <c r="L10" s="46">
        <f>所属データ!$C$3</f>
        <v>0</v>
      </c>
      <c r="M10" s="59" t="str">
        <f t="shared" si="7"/>
        <v/>
      </c>
      <c r="N10" s="60" t="str">
        <f t="shared" si="0"/>
        <v/>
      </c>
      <c r="O10" s="46" t="str">
        <f t="shared" si="1"/>
        <v/>
      </c>
      <c r="P10" s="60" t="str">
        <f t="shared" si="2"/>
        <v/>
      </c>
      <c r="Q10" s="60" t="str">
        <f t="shared" si="3"/>
        <v/>
      </c>
      <c r="R10" s="60" t="str">
        <f t="shared" si="4"/>
        <v/>
      </c>
      <c r="S10" s="60" t="str">
        <f t="shared" si="5"/>
        <v/>
      </c>
      <c r="T10" s="60" t="str">
        <f t="shared" si="8"/>
        <v/>
      </c>
      <c r="U10" s="60" t="str">
        <f t="shared" si="9"/>
        <v/>
      </c>
      <c r="V10" s="60" t="str">
        <f t="shared" si="10"/>
        <v/>
      </c>
      <c r="W10" s="60" t="str">
        <f t="shared" si="11"/>
        <v/>
      </c>
      <c r="Y10" s="46" t="str">
        <f t="shared" si="6"/>
        <v/>
      </c>
      <c r="Z10" s="46" t="str">
        <f t="shared" si="12"/>
        <v/>
      </c>
    </row>
    <row r="11" spans="1:37" ht="14.25" customHeight="1">
      <c r="A11" s="78">
        <v>6</v>
      </c>
      <c r="B11" s="2"/>
      <c r="C11" s="12"/>
      <c r="D11" s="12"/>
      <c r="E11" s="13"/>
      <c r="F11" s="3"/>
      <c r="G11" s="28"/>
      <c r="H11" s="154"/>
      <c r="I11" s="28"/>
      <c r="J11" s="42"/>
      <c r="K11" s="32"/>
      <c r="L11" s="46">
        <f>所属データ!$C$3</f>
        <v>0</v>
      </c>
      <c r="M11" s="59" t="str">
        <f t="shared" si="7"/>
        <v/>
      </c>
      <c r="N11" s="60" t="str">
        <f t="shared" si="0"/>
        <v/>
      </c>
      <c r="O11" s="46" t="str">
        <f t="shared" si="1"/>
        <v/>
      </c>
      <c r="P11" s="60" t="str">
        <f t="shared" si="2"/>
        <v/>
      </c>
      <c r="Q11" s="60" t="str">
        <f t="shared" si="3"/>
        <v/>
      </c>
      <c r="R11" s="60" t="str">
        <f t="shared" si="4"/>
        <v/>
      </c>
      <c r="S11" s="60" t="str">
        <f t="shared" si="5"/>
        <v/>
      </c>
      <c r="T11" s="60" t="str">
        <f t="shared" si="8"/>
        <v/>
      </c>
      <c r="U11" s="60" t="str">
        <f t="shared" si="9"/>
        <v/>
      </c>
      <c r="V11" s="60" t="str">
        <f t="shared" si="10"/>
        <v/>
      </c>
      <c r="W11" s="60" t="str">
        <f t="shared" si="11"/>
        <v/>
      </c>
      <c r="Y11" s="46" t="str">
        <f t="shared" si="6"/>
        <v/>
      </c>
      <c r="Z11" s="46" t="str">
        <f t="shared" si="12"/>
        <v/>
      </c>
    </row>
    <row r="12" spans="1:37" ht="14.25" customHeight="1">
      <c r="A12" s="79">
        <v>7</v>
      </c>
      <c r="B12" s="2"/>
      <c r="C12" s="12"/>
      <c r="D12" s="12"/>
      <c r="E12" s="13"/>
      <c r="F12" s="3"/>
      <c r="G12" s="28"/>
      <c r="H12" s="154"/>
      <c r="I12" s="28"/>
      <c r="J12" s="42"/>
      <c r="K12" s="32"/>
      <c r="L12" s="46">
        <f>所属データ!$C$3</f>
        <v>0</v>
      </c>
      <c r="M12" s="59" t="str">
        <f t="shared" si="7"/>
        <v/>
      </c>
      <c r="N12" s="60" t="str">
        <f t="shared" si="0"/>
        <v/>
      </c>
      <c r="O12" s="46" t="str">
        <f t="shared" si="1"/>
        <v/>
      </c>
      <c r="P12" s="60" t="str">
        <f t="shared" si="2"/>
        <v/>
      </c>
      <c r="Q12" s="60" t="str">
        <f t="shared" si="3"/>
        <v/>
      </c>
      <c r="R12" s="60" t="str">
        <f t="shared" si="4"/>
        <v/>
      </c>
      <c r="S12" s="60" t="str">
        <f t="shared" si="5"/>
        <v/>
      </c>
      <c r="T12" s="60" t="str">
        <f t="shared" si="8"/>
        <v/>
      </c>
      <c r="U12" s="60" t="str">
        <f t="shared" si="9"/>
        <v/>
      </c>
      <c r="V12" s="60" t="str">
        <f t="shared" si="10"/>
        <v/>
      </c>
      <c r="W12" s="60" t="str">
        <f t="shared" si="11"/>
        <v/>
      </c>
      <c r="Y12" s="46" t="str">
        <f t="shared" si="6"/>
        <v/>
      </c>
      <c r="Z12" s="46" t="str">
        <f t="shared" si="12"/>
        <v/>
      </c>
    </row>
    <row r="13" spans="1:37" ht="14.25" customHeight="1">
      <c r="A13" s="79">
        <v>8</v>
      </c>
      <c r="B13" s="2"/>
      <c r="C13" s="12"/>
      <c r="D13" s="12"/>
      <c r="E13" s="13"/>
      <c r="F13" s="3"/>
      <c r="G13" s="28"/>
      <c r="H13" s="154"/>
      <c r="I13" s="28"/>
      <c r="J13" s="42"/>
      <c r="K13" s="32"/>
      <c r="L13" s="46">
        <f>所属データ!$C$3</f>
        <v>0</v>
      </c>
      <c r="M13" s="59" t="str">
        <f t="shared" si="7"/>
        <v/>
      </c>
      <c r="N13" s="60" t="str">
        <f t="shared" si="0"/>
        <v/>
      </c>
      <c r="O13" s="46" t="str">
        <f t="shared" si="1"/>
        <v/>
      </c>
      <c r="P13" s="60" t="str">
        <f t="shared" si="2"/>
        <v/>
      </c>
      <c r="Q13" s="60" t="str">
        <f t="shared" si="3"/>
        <v/>
      </c>
      <c r="R13" s="60" t="str">
        <f t="shared" si="4"/>
        <v/>
      </c>
      <c r="S13" s="60" t="str">
        <f t="shared" si="5"/>
        <v/>
      </c>
      <c r="T13" s="60" t="str">
        <f t="shared" si="8"/>
        <v/>
      </c>
      <c r="U13" s="60" t="str">
        <f t="shared" si="9"/>
        <v/>
      </c>
      <c r="V13" s="60" t="str">
        <f t="shared" si="10"/>
        <v/>
      </c>
      <c r="W13" s="60" t="str">
        <f t="shared" si="11"/>
        <v/>
      </c>
      <c r="Y13" s="46" t="str">
        <f t="shared" si="6"/>
        <v/>
      </c>
      <c r="Z13" s="46" t="str">
        <f t="shared" si="12"/>
        <v/>
      </c>
    </row>
    <row r="14" spans="1:37" ht="14.25" customHeight="1">
      <c r="A14" s="79">
        <v>9</v>
      </c>
      <c r="B14" s="2"/>
      <c r="C14" s="12"/>
      <c r="D14" s="12"/>
      <c r="E14" s="13"/>
      <c r="F14" s="3"/>
      <c r="G14" s="28"/>
      <c r="H14" s="154"/>
      <c r="I14" s="28"/>
      <c r="J14" s="42"/>
      <c r="K14" s="32"/>
      <c r="L14" s="46">
        <f>所属データ!$C$3</f>
        <v>0</v>
      </c>
      <c r="M14" s="59" t="str">
        <f t="shared" si="7"/>
        <v/>
      </c>
      <c r="N14" s="60" t="str">
        <f t="shared" si="0"/>
        <v/>
      </c>
      <c r="O14" s="46" t="str">
        <f t="shared" si="1"/>
        <v/>
      </c>
      <c r="P14" s="60" t="str">
        <f t="shared" si="2"/>
        <v/>
      </c>
      <c r="Q14" s="60" t="str">
        <f t="shared" si="3"/>
        <v/>
      </c>
      <c r="R14" s="60" t="str">
        <f t="shared" si="4"/>
        <v/>
      </c>
      <c r="S14" s="60" t="str">
        <f t="shared" si="5"/>
        <v/>
      </c>
      <c r="T14" s="60" t="str">
        <f t="shared" si="8"/>
        <v/>
      </c>
      <c r="U14" s="60" t="str">
        <f t="shared" si="9"/>
        <v/>
      </c>
      <c r="V14" s="60" t="str">
        <f t="shared" si="10"/>
        <v/>
      </c>
      <c r="W14" s="60" t="str">
        <f t="shared" si="11"/>
        <v/>
      </c>
      <c r="Y14" s="46" t="str">
        <f t="shared" si="6"/>
        <v/>
      </c>
      <c r="Z14" s="46" t="str">
        <f t="shared" si="12"/>
        <v/>
      </c>
    </row>
    <row r="15" spans="1:37" ht="14.25" customHeight="1" thickBot="1">
      <c r="A15" s="80">
        <v>10</v>
      </c>
      <c r="B15" s="5"/>
      <c r="C15" s="14"/>
      <c r="D15" s="14"/>
      <c r="E15" s="15"/>
      <c r="F15" s="4"/>
      <c r="G15" s="29"/>
      <c r="H15" s="155"/>
      <c r="I15" s="29"/>
      <c r="J15" s="43"/>
      <c r="K15" s="33"/>
      <c r="L15" s="46">
        <f>所属データ!$C$3</f>
        <v>0</v>
      </c>
      <c r="M15" s="59" t="str">
        <f t="shared" si="7"/>
        <v/>
      </c>
      <c r="N15" s="60" t="str">
        <f t="shared" si="0"/>
        <v/>
      </c>
      <c r="O15" s="46" t="str">
        <f t="shared" si="1"/>
        <v/>
      </c>
      <c r="P15" s="60" t="str">
        <f t="shared" si="2"/>
        <v/>
      </c>
      <c r="Q15" s="60" t="str">
        <f t="shared" si="3"/>
        <v/>
      </c>
      <c r="R15" s="60" t="str">
        <f t="shared" si="4"/>
        <v/>
      </c>
      <c r="S15" s="60" t="str">
        <f t="shared" si="5"/>
        <v/>
      </c>
      <c r="T15" s="60" t="str">
        <f t="shared" si="8"/>
        <v/>
      </c>
      <c r="U15" s="60" t="str">
        <f t="shared" si="9"/>
        <v/>
      </c>
      <c r="V15" s="60" t="str">
        <f t="shared" si="10"/>
        <v/>
      </c>
      <c r="W15" s="60" t="str">
        <f t="shared" si="11"/>
        <v/>
      </c>
      <c r="Y15" s="46" t="str">
        <f t="shared" si="6"/>
        <v/>
      </c>
      <c r="Z15" s="46" t="str">
        <f t="shared" si="12"/>
        <v/>
      </c>
    </row>
    <row r="16" spans="1:37" ht="14.25" customHeight="1">
      <c r="A16" s="78">
        <v>11</v>
      </c>
      <c r="B16" s="2"/>
      <c r="C16" s="12"/>
      <c r="D16" s="12"/>
      <c r="E16" s="13"/>
      <c r="F16" s="3"/>
      <c r="G16" s="28"/>
      <c r="H16" s="154"/>
      <c r="I16" s="28"/>
      <c r="J16" s="42"/>
      <c r="K16" s="32"/>
      <c r="L16" s="46">
        <f>所属データ!$C$3</f>
        <v>0</v>
      </c>
      <c r="M16" s="59" t="str">
        <f t="shared" si="7"/>
        <v/>
      </c>
      <c r="N16" s="60" t="str">
        <f t="shared" si="0"/>
        <v/>
      </c>
      <c r="O16" s="46" t="str">
        <f t="shared" si="1"/>
        <v/>
      </c>
      <c r="P16" s="60" t="str">
        <f t="shared" si="2"/>
        <v/>
      </c>
      <c r="Q16" s="60" t="str">
        <f t="shared" si="3"/>
        <v/>
      </c>
      <c r="R16" s="60" t="str">
        <f t="shared" si="4"/>
        <v/>
      </c>
      <c r="S16" s="60" t="str">
        <f t="shared" si="5"/>
        <v/>
      </c>
      <c r="T16" s="60" t="str">
        <f t="shared" si="8"/>
        <v/>
      </c>
      <c r="U16" s="60" t="str">
        <f t="shared" si="9"/>
        <v/>
      </c>
      <c r="V16" s="60" t="str">
        <f t="shared" si="10"/>
        <v/>
      </c>
      <c r="W16" s="60" t="str">
        <f t="shared" si="11"/>
        <v/>
      </c>
      <c r="Y16" s="46" t="str">
        <f t="shared" si="6"/>
        <v/>
      </c>
      <c r="Z16" s="46" t="str">
        <f t="shared" si="12"/>
        <v/>
      </c>
    </row>
    <row r="17" spans="1:26" ht="14.25" customHeight="1">
      <c r="A17" s="79">
        <v>12</v>
      </c>
      <c r="B17" s="2"/>
      <c r="C17" s="12"/>
      <c r="D17" s="12"/>
      <c r="E17" s="13"/>
      <c r="F17" s="3"/>
      <c r="G17" s="28"/>
      <c r="H17" s="154"/>
      <c r="I17" s="28"/>
      <c r="J17" s="42"/>
      <c r="K17" s="32"/>
      <c r="L17" s="46">
        <f>所属データ!$C$3</f>
        <v>0</v>
      </c>
      <c r="M17" s="59" t="str">
        <f t="shared" si="7"/>
        <v/>
      </c>
      <c r="N17" s="60" t="str">
        <f t="shared" si="0"/>
        <v/>
      </c>
      <c r="O17" s="46" t="str">
        <f t="shared" si="1"/>
        <v/>
      </c>
      <c r="P17" s="60" t="str">
        <f t="shared" si="2"/>
        <v/>
      </c>
      <c r="Q17" s="60" t="str">
        <f t="shared" si="3"/>
        <v/>
      </c>
      <c r="R17" s="60" t="str">
        <f t="shared" si="4"/>
        <v/>
      </c>
      <c r="S17" s="60" t="str">
        <f t="shared" si="5"/>
        <v/>
      </c>
      <c r="T17" s="60" t="str">
        <f t="shared" si="8"/>
        <v/>
      </c>
      <c r="U17" s="60" t="str">
        <f t="shared" si="9"/>
        <v/>
      </c>
      <c r="V17" s="60" t="str">
        <f t="shared" si="10"/>
        <v/>
      </c>
      <c r="W17" s="60" t="str">
        <f t="shared" si="11"/>
        <v/>
      </c>
      <c r="Y17" s="46" t="str">
        <f t="shared" si="6"/>
        <v/>
      </c>
      <c r="Z17" s="46" t="str">
        <f t="shared" si="12"/>
        <v/>
      </c>
    </row>
    <row r="18" spans="1:26" ht="14.25" customHeight="1">
      <c r="A18" s="79">
        <v>13</v>
      </c>
      <c r="B18" s="2"/>
      <c r="C18" s="12"/>
      <c r="D18" s="12"/>
      <c r="E18" s="13"/>
      <c r="F18" s="3"/>
      <c r="G18" s="28"/>
      <c r="H18" s="154"/>
      <c r="I18" s="28"/>
      <c r="J18" s="42"/>
      <c r="K18" s="32"/>
      <c r="L18" s="46">
        <f>所属データ!$C$3</f>
        <v>0</v>
      </c>
      <c r="M18" s="59" t="str">
        <f t="shared" si="7"/>
        <v/>
      </c>
      <c r="N18" s="60" t="str">
        <f t="shared" si="0"/>
        <v/>
      </c>
      <c r="O18" s="46" t="str">
        <f t="shared" si="1"/>
        <v/>
      </c>
      <c r="P18" s="60" t="str">
        <f t="shared" si="2"/>
        <v/>
      </c>
      <c r="Q18" s="60" t="str">
        <f t="shared" si="3"/>
        <v/>
      </c>
      <c r="R18" s="60" t="str">
        <f t="shared" si="4"/>
        <v/>
      </c>
      <c r="S18" s="60" t="str">
        <f t="shared" si="5"/>
        <v/>
      </c>
      <c r="T18" s="60" t="str">
        <f t="shared" si="8"/>
        <v/>
      </c>
      <c r="U18" s="60" t="str">
        <f t="shared" si="9"/>
        <v/>
      </c>
      <c r="V18" s="60" t="str">
        <f t="shared" si="10"/>
        <v/>
      </c>
      <c r="W18" s="60" t="str">
        <f t="shared" si="11"/>
        <v/>
      </c>
      <c r="Y18" s="46" t="str">
        <f t="shared" si="6"/>
        <v/>
      </c>
      <c r="Z18" s="46" t="str">
        <f t="shared" si="12"/>
        <v/>
      </c>
    </row>
    <row r="19" spans="1:26" ht="14.25" customHeight="1">
      <c r="A19" s="79">
        <v>14</v>
      </c>
      <c r="B19" s="2"/>
      <c r="C19" s="12"/>
      <c r="D19" s="12"/>
      <c r="E19" s="13"/>
      <c r="F19" s="3"/>
      <c r="G19" s="28"/>
      <c r="H19" s="154"/>
      <c r="I19" s="28"/>
      <c r="J19" s="42"/>
      <c r="K19" s="32"/>
      <c r="L19" s="46">
        <f>所属データ!$C$3</f>
        <v>0</v>
      </c>
      <c r="M19" s="59" t="str">
        <f t="shared" si="7"/>
        <v/>
      </c>
      <c r="N19" s="60" t="str">
        <f t="shared" si="0"/>
        <v/>
      </c>
      <c r="O19" s="46" t="str">
        <f t="shared" si="1"/>
        <v/>
      </c>
      <c r="P19" s="60" t="str">
        <f t="shared" si="2"/>
        <v/>
      </c>
      <c r="Q19" s="60" t="str">
        <f t="shared" si="3"/>
        <v/>
      </c>
      <c r="R19" s="60" t="str">
        <f t="shared" si="4"/>
        <v/>
      </c>
      <c r="S19" s="60" t="str">
        <f t="shared" si="5"/>
        <v/>
      </c>
      <c r="T19" s="60" t="str">
        <f t="shared" si="8"/>
        <v/>
      </c>
      <c r="U19" s="60" t="str">
        <f t="shared" si="9"/>
        <v/>
      </c>
      <c r="V19" s="60" t="str">
        <f t="shared" si="10"/>
        <v/>
      </c>
      <c r="W19" s="60" t="str">
        <f t="shared" si="11"/>
        <v/>
      </c>
      <c r="Y19" s="46" t="str">
        <f t="shared" si="6"/>
        <v/>
      </c>
      <c r="Z19" s="46" t="str">
        <f t="shared" si="12"/>
        <v/>
      </c>
    </row>
    <row r="20" spans="1:26" ht="14.25" customHeight="1" thickBot="1">
      <c r="A20" s="80">
        <v>15</v>
      </c>
      <c r="B20" s="5"/>
      <c r="C20" s="14"/>
      <c r="D20" s="14"/>
      <c r="E20" s="15"/>
      <c r="F20" s="4"/>
      <c r="G20" s="29"/>
      <c r="H20" s="155"/>
      <c r="I20" s="29"/>
      <c r="J20" s="43"/>
      <c r="K20" s="33"/>
      <c r="L20" s="46">
        <f>所属データ!$C$3</f>
        <v>0</v>
      </c>
      <c r="M20" s="59" t="str">
        <f t="shared" si="7"/>
        <v/>
      </c>
      <c r="N20" s="60" t="str">
        <f t="shared" si="0"/>
        <v/>
      </c>
      <c r="O20" s="46" t="str">
        <f t="shared" si="1"/>
        <v/>
      </c>
      <c r="P20" s="60" t="str">
        <f t="shared" si="2"/>
        <v/>
      </c>
      <c r="Q20" s="60" t="str">
        <f t="shared" si="3"/>
        <v/>
      </c>
      <c r="R20" s="60" t="str">
        <f t="shared" si="4"/>
        <v/>
      </c>
      <c r="S20" s="60" t="str">
        <f t="shared" si="5"/>
        <v/>
      </c>
      <c r="T20" s="60" t="str">
        <f t="shared" si="8"/>
        <v/>
      </c>
      <c r="U20" s="60" t="str">
        <f t="shared" si="9"/>
        <v/>
      </c>
      <c r="V20" s="60" t="str">
        <f t="shared" si="10"/>
        <v/>
      </c>
      <c r="W20" s="60" t="str">
        <f t="shared" si="11"/>
        <v/>
      </c>
      <c r="Y20" s="46" t="str">
        <f t="shared" si="6"/>
        <v/>
      </c>
      <c r="Z20" s="46" t="str">
        <f t="shared" si="12"/>
        <v/>
      </c>
    </row>
    <row r="21" spans="1:26" ht="14.25" customHeight="1">
      <c r="A21" s="78">
        <v>16</v>
      </c>
      <c r="B21" s="2"/>
      <c r="C21" s="12"/>
      <c r="D21" s="12"/>
      <c r="E21" s="13"/>
      <c r="F21" s="3"/>
      <c r="G21" s="28"/>
      <c r="H21" s="154"/>
      <c r="I21" s="28"/>
      <c r="J21" s="42"/>
      <c r="K21" s="32"/>
      <c r="L21" s="46">
        <f>所属データ!$C$3</f>
        <v>0</v>
      </c>
      <c r="M21" s="59" t="str">
        <f t="shared" si="7"/>
        <v/>
      </c>
      <c r="N21" s="60" t="str">
        <f t="shared" si="0"/>
        <v/>
      </c>
      <c r="O21" s="46" t="str">
        <f t="shared" si="1"/>
        <v/>
      </c>
      <c r="P21" s="60" t="str">
        <f t="shared" si="2"/>
        <v/>
      </c>
      <c r="Q21" s="60" t="str">
        <f t="shared" si="3"/>
        <v/>
      </c>
      <c r="R21" s="60" t="str">
        <f t="shared" si="4"/>
        <v/>
      </c>
      <c r="S21" s="60" t="str">
        <f t="shared" si="5"/>
        <v/>
      </c>
      <c r="T21" s="60" t="str">
        <f t="shared" si="8"/>
        <v/>
      </c>
      <c r="U21" s="60" t="str">
        <f t="shared" si="9"/>
        <v/>
      </c>
      <c r="V21" s="60" t="str">
        <f t="shared" si="10"/>
        <v/>
      </c>
      <c r="W21" s="60" t="str">
        <f t="shared" si="11"/>
        <v/>
      </c>
      <c r="Y21" s="46" t="str">
        <f t="shared" si="6"/>
        <v/>
      </c>
      <c r="Z21" s="46" t="str">
        <f t="shared" si="12"/>
        <v/>
      </c>
    </row>
    <row r="22" spans="1:26" ht="14.25" customHeight="1">
      <c r="A22" s="79">
        <v>17</v>
      </c>
      <c r="B22" s="2"/>
      <c r="C22" s="12"/>
      <c r="D22" s="12"/>
      <c r="E22" s="13"/>
      <c r="F22" s="3"/>
      <c r="G22" s="28"/>
      <c r="H22" s="154"/>
      <c r="I22" s="28"/>
      <c r="J22" s="42"/>
      <c r="K22" s="32"/>
      <c r="L22" s="46">
        <f>所属データ!$C$3</f>
        <v>0</v>
      </c>
      <c r="M22" s="59" t="str">
        <f t="shared" si="7"/>
        <v/>
      </c>
      <c r="N22" s="60" t="str">
        <f t="shared" si="0"/>
        <v/>
      </c>
      <c r="O22" s="46" t="str">
        <f t="shared" si="1"/>
        <v/>
      </c>
      <c r="P22" s="60" t="str">
        <f t="shared" si="2"/>
        <v/>
      </c>
      <c r="Q22" s="60" t="str">
        <f t="shared" si="3"/>
        <v/>
      </c>
      <c r="R22" s="60" t="str">
        <f t="shared" si="4"/>
        <v/>
      </c>
      <c r="S22" s="60" t="str">
        <f t="shared" si="5"/>
        <v/>
      </c>
      <c r="T22" s="60" t="str">
        <f t="shared" si="8"/>
        <v/>
      </c>
      <c r="U22" s="60" t="str">
        <f t="shared" si="9"/>
        <v/>
      </c>
      <c r="V22" s="60" t="str">
        <f t="shared" si="10"/>
        <v/>
      </c>
      <c r="W22" s="60" t="str">
        <f t="shared" si="11"/>
        <v/>
      </c>
      <c r="Y22" s="46" t="str">
        <f t="shared" si="6"/>
        <v/>
      </c>
      <c r="Z22" s="46" t="str">
        <f t="shared" si="12"/>
        <v/>
      </c>
    </row>
    <row r="23" spans="1:26" ht="14.25" customHeight="1">
      <c r="A23" s="79">
        <v>18</v>
      </c>
      <c r="B23" s="2"/>
      <c r="C23" s="12"/>
      <c r="D23" s="12"/>
      <c r="E23" s="13"/>
      <c r="F23" s="3"/>
      <c r="G23" s="28"/>
      <c r="H23" s="154"/>
      <c r="I23" s="28"/>
      <c r="J23" s="42"/>
      <c r="K23" s="32"/>
      <c r="L23" s="46">
        <f>所属データ!$C$3</f>
        <v>0</v>
      </c>
      <c r="M23" s="59" t="str">
        <f t="shared" si="7"/>
        <v/>
      </c>
      <c r="N23" s="60" t="str">
        <f t="shared" si="0"/>
        <v/>
      </c>
      <c r="O23" s="46" t="str">
        <f t="shared" si="1"/>
        <v/>
      </c>
      <c r="P23" s="60" t="str">
        <f t="shared" si="2"/>
        <v/>
      </c>
      <c r="Q23" s="60" t="str">
        <f t="shared" si="3"/>
        <v/>
      </c>
      <c r="R23" s="60" t="str">
        <f t="shared" si="4"/>
        <v/>
      </c>
      <c r="S23" s="60" t="str">
        <f t="shared" si="5"/>
        <v/>
      </c>
      <c r="T23" s="60" t="str">
        <f t="shared" si="8"/>
        <v/>
      </c>
      <c r="U23" s="60" t="str">
        <f t="shared" si="9"/>
        <v/>
      </c>
      <c r="V23" s="60" t="str">
        <f t="shared" si="10"/>
        <v/>
      </c>
      <c r="W23" s="60" t="str">
        <f t="shared" si="11"/>
        <v/>
      </c>
      <c r="Y23" s="46" t="str">
        <f t="shared" si="6"/>
        <v/>
      </c>
      <c r="Z23" s="46" t="str">
        <f t="shared" si="12"/>
        <v/>
      </c>
    </row>
    <row r="24" spans="1:26" ht="14.25" customHeight="1">
      <c r="A24" s="79">
        <v>19</v>
      </c>
      <c r="B24" s="2"/>
      <c r="C24" s="12"/>
      <c r="D24" s="12"/>
      <c r="E24" s="13"/>
      <c r="F24" s="3"/>
      <c r="G24" s="28"/>
      <c r="H24" s="154"/>
      <c r="I24" s="28"/>
      <c r="J24" s="42"/>
      <c r="K24" s="32"/>
      <c r="L24" s="46">
        <f>所属データ!$C$3</f>
        <v>0</v>
      </c>
      <c r="M24" s="59" t="str">
        <f t="shared" si="7"/>
        <v/>
      </c>
      <c r="N24" s="60" t="str">
        <f t="shared" si="0"/>
        <v/>
      </c>
      <c r="O24" s="46" t="str">
        <f t="shared" si="1"/>
        <v/>
      </c>
      <c r="P24" s="60" t="str">
        <f t="shared" si="2"/>
        <v/>
      </c>
      <c r="Q24" s="60" t="str">
        <f t="shared" si="3"/>
        <v/>
      </c>
      <c r="R24" s="60" t="str">
        <f t="shared" si="4"/>
        <v/>
      </c>
      <c r="S24" s="60" t="str">
        <f t="shared" si="5"/>
        <v/>
      </c>
      <c r="T24" s="60" t="str">
        <f t="shared" si="8"/>
        <v/>
      </c>
      <c r="U24" s="60" t="str">
        <f t="shared" si="9"/>
        <v/>
      </c>
      <c r="V24" s="60" t="str">
        <f t="shared" si="10"/>
        <v/>
      </c>
      <c r="W24" s="60" t="str">
        <f t="shared" si="11"/>
        <v/>
      </c>
      <c r="Y24" s="46" t="str">
        <f t="shared" si="6"/>
        <v/>
      </c>
      <c r="Z24" s="46" t="str">
        <f t="shared" si="12"/>
        <v/>
      </c>
    </row>
    <row r="25" spans="1:26" ht="14.25" customHeight="1" thickBot="1">
      <c r="A25" s="80">
        <v>20</v>
      </c>
      <c r="B25" s="5"/>
      <c r="C25" s="14"/>
      <c r="D25" s="14"/>
      <c r="E25" s="15"/>
      <c r="F25" s="4"/>
      <c r="G25" s="29"/>
      <c r="H25" s="155"/>
      <c r="I25" s="29"/>
      <c r="J25" s="43"/>
      <c r="K25" s="33"/>
      <c r="L25" s="46">
        <f>所属データ!$C$3</f>
        <v>0</v>
      </c>
      <c r="M25" s="59" t="str">
        <f t="shared" si="7"/>
        <v/>
      </c>
      <c r="N25" s="60" t="str">
        <f t="shared" si="0"/>
        <v/>
      </c>
      <c r="O25" s="46" t="str">
        <f t="shared" si="1"/>
        <v/>
      </c>
      <c r="P25" s="60" t="str">
        <f t="shared" si="2"/>
        <v/>
      </c>
      <c r="Q25" s="60" t="str">
        <f t="shared" si="3"/>
        <v/>
      </c>
      <c r="R25" s="60" t="str">
        <f t="shared" si="4"/>
        <v/>
      </c>
      <c r="S25" s="60" t="str">
        <f t="shared" si="5"/>
        <v/>
      </c>
      <c r="T25" s="60" t="str">
        <f t="shared" si="8"/>
        <v/>
      </c>
      <c r="U25" s="60" t="str">
        <f t="shared" si="9"/>
        <v/>
      </c>
      <c r="V25" s="60" t="str">
        <f t="shared" si="10"/>
        <v/>
      </c>
      <c r="W25" s="60" t="str">
        <f t="shared" si="11"/>
        <v/>
      </c>
      <c r="Y25" s="46" t="str">
        <f t="shared" si="6"/>
        <v/>
      </c>
      <c r="Z25" s="46" t="str">
        <f t="shared" si="12"/>
        <v/>
      </c>
    </row>
    <row r="26" spans="1:26" ht="14.25" customHeight="1">
      <c r="A26" s="78">
        <v>21</v>
      </c>
      <c r="B26" s="2"/>
      <c r="C26" s="12"/>
      <c r="D26" s="12"/>
      <c r="E26" s="13"/>
      <c r="F26" s="3"/>
      <c r="G26" s="28"/>
      <c r="H26" s="154"/>
      <c r="I26" s="28"/>
      <c r="J26" s="42"/>
      <c r="K26" s="32"/>
      <c r="L26" s="46">
        <f>所属データ!$C$3</f>
        <v>0</v>
      </c>
      <c r="M26" s="59" t="str">
        <f t="shared" si="7"/>
        <v/>
      </c>
      <c r="N26" s="60" t="str">
        <f t="shared" si="0"/>
        <v/>
      </c>
      <c r="O26" s="46" t="str">
        <f t="shared" si="1"/>
        <v/>
      </c>
      <c r="P26" s="60" t="str">
        <f t="shared" si="2"/>
        <v/>
      </c>
      <c r="Q26" s="60" t="str">
        <f t="shared" si="3"/>
        <v/>
      </c>
      <c r="R26" s="60" t="str">
        <f t="shared" si="4"/>
        <v/>
      </c>
      <c r="S26" s="60" t="str">
        <f t="shared" si="5"/>
        <v/>
      </c>
      <c r="T26" s="60" t="str">
        <f t="shared" si="8"/>
        <v/>
      </c>
      <c r="U26" s="60" t="str">
        <f t="shared" si="9"/>
        <v/>
      </c>
      <c r="V26" s="60" t="str">
        <f t="shared" si="10"/>
        <v/>
      </c>
      <c r="W26" s="60" t="str">
        <f t="shared" si="11"/>
        <v/>
      </c>
      <c r="Y26" s="46" t="str">
        <f t="shared" si="6"/>
        <v/>
      </c>
      <c r="Z26" s="46" t="str">
        <f t="shared" si="12"/>
        <v/>
      </c>
    </row>
    <row r="27" spans="1:26" ht="14.25" customHeight="1">
      <c r="A27" s="79">
        <v>22</v>
      </c>
      <c r="B27" s="2"/>
      <c r="C27" s="12"/>
      <c r="D27" s="12"/>
      <c r="E27" s="13"/>
      <c r="F27" s="3"/>
      <c r="G27" s="28"/>
      <c r="H27" s="154"/>
      <c r="I27" s="28"/>
      <c r="J27" s="42"/>
      <c r="K27" s="32"/>
      <c r="L27" s="46">
        <f>所属データ!$C$3</f>
        <v>0</v>
      </c>
      <c r="M27" s="59" t="str">
        <f t="shared" si="7"/>
        <v/>
      </c>
      <c r="N27" s="60" t="str">
        <f t="shared" si="0"/>
        <v/>
      </c>
      <c r="O27" s="46" t="str">
        <f t="shared" si="1"/>
        <v/>
      </c>
      <c r="P27" s="60" t="str">
        <f t="shared" si="2"/>
        <v/>
      </c>
      <c r="Q27" s="60" t="str">
        <f t="shared" si="3"/>
        <v/>
      </c>
      <c r="R27" s="60" t="str">
        <f t="shared" si="4"/>
        <v/>
      </c>
      <c r="S27" s="60" t="str">
        <f t="shared" si="5"/>
        <v/>
      </c>
      <c r="T27" s="60" t="str">
        <f t="shared" si="8"/>
        <v/>
      </c>
      <c r="U27" s="60" t="str">
        <f t="shared" si="9"/>
        <v/>
      </c>
      <c r="V27" s="60" t="str">
        <f t="shared" si="10"/>
        <v/>
      </c>
      <c r="W27" s="60" t="str">
        <f t="shared" si="11"/>
        <v/>
      </c>
      <c r="Y27" s="46" t="str">
        <f t="shared" si="6"/>
        <v/>
      </c>
      <c r="Z27" s="46" t="str">
        <f t="shared" si="12"/>
        <v/>
      </c>
    </row>
    <row r="28" spans="1:26" ht="14.25" customHeight="1">
      <c r="A28" s="79">
        <v>23</v>
      </c>
      <c r="B28" s="2"/>
      <c r="C28" s="12"/>
      <c r="D28" s="12"/>
      <c r="E28" s="13"/>
      <c r="F28" s="3"/>
      <c r="G28" s="28"/>
      <c r="H28" s="154"/>
      <c r="I28" s="28"/>
      <c r="J28" s="42"/>
      <c r="K28" s="32"/>
      <c r="L28" s="46">
        <f>所属データ!$C$3</f>
        <v>0</v>
      </c>
      <c r="M28" s="59" t="str">
        <f t="shared" si="7"/>
        <v/>
      </c>
      <c r="N28" s="60" t="str">
        <f t="shared" si="0"/>
        <v/>
      </c>
      <c r="O28" s="46" t="str">
        <f t="shared" si="1"/>
        <v/>
      </c>
      <c r="P28" s="60" t="str">
        <f t="shared" si="2"/>
        <v/>
      </c>
      <c r="Q28" s="60" t="str">
        <f t="shared" si="3"/>
        <v/>
      </c>
      <c r="R28" s="60" t="str">
        <f t="shared" si="4"/>
        <v/>
      </c>
      <c r="S28" s="60" t="str">
        <f t="shared" si="5"/>
        <v/>
      </c>
      <c r="T28" s="60" t="str">
        <f t="shared" si="8"/>
        <v/>
      </c>
      <c r="U28" s="60" t="str">
        <f t="shared" si="9"/>
        <v/>
      </c>
      <c r="V28" s="60" t="str">
        <f t="shared" si="10"/>
        <v/>
      </c>
      <c r="W28" s="60" t="str">
        <f t="shared" si="11"/>
        <v/>
      </c>
      <c r="Y28" s="46" t="str">
        <f t="shared" si="6"/>
        <v/>
      </c>
      <c r="Z28" s="46" t="str">
        <f t="shared" si="12"/>
        <v/>
      </c>
    </row>
    <row r="29" spans="1:26" ht="14.25" customHeight="1">
      <c r="A29" s="79">
        <v>24</v>
      </c>
      <c r="B29" s="2"/>
      <c r="C29" s="12"/>
      <c r="D29" s="12"/>
      <c r="E29" s="13"/>
      <c r="F29" s="3"/>
      <c r="G29" s="28"/>
      <c r="H29" s="154"/>
      <c r="I29" s="28"/>
      <c r="J29" s="42"/>
      <c r="K29" s="32"/>
      <c r="L29" s="46">
        <f>所属データ!$C$3</f>
        <v>0</v>
      </c>
      <c r="M29" s="59" t="str">
        <f t="shared" si="7"/>
        <v/>
      </c>
      <c r="N29" s="60" t="str">
        <f t="shared" si="0"/>
        <v/>
      </c>
      <c r="O29" s="46" t="str">
        <f t="shared" si="1"/>
        <v/>
      </c>
      <c r="P29" s="60" t="str">
        <f t="shared" si="2"/>
        <v/>
      </c>
      <c r="Q29" s="60" t="str">
        <f t="shared" si="3"/>
        <v/>
      </c>
      <c r="R29" s="60" t="str">
        <f t="shared" si="4"/>
        <v/>
      </c>
      <c r="S29" s="60" t="str">
        <f t="shared" si="5"/>
        <v/>
      </c>
      <c r="T29" s="60" t="str">
        <f t="shared" si="8"/>
        <v/>
      </c>
      <c r="U29" s="60" t="str">
        <f t="shared" si="9"/>
        <v/>
      </c>
      <c r="V29" s="60" t="str">
        <f t="shared" si="10"/>
        <v/>
      </c>
      <c r="W29" s="60" t="str">
        <f t="shared" si="11"/>
        <v/>
      </c>
      <c r="Y29" s="46" t="str">
        <f t="shared" si="6"/>
        <v/>
      </c>
      <c r="Z29" s="46" t="str">
        <f t="shared" si="12"/>
        <v/>
      </c>
    </row>
    <row r="30" spans="1:26" ht="14.25" customHeight="1" thickBot="1">
      <c r="A30" s="80">
        <v>25</v>
      </c>
      <c r="B30" s="5"/>
      <c r="C30" s="14"/>
      <c r="D30" s="14"/>
      <c r="E30" s="15"/>
      <c r="F30" s="4"/>
      <c r="G30" s="29"/>
      <c r="H30" s="155"/>
      <c r="I30" s="29"/>
      <c r="J30" s="43"/>
      <c r="K30" s="33"/>
      <c r="L30" s="46">
        <f>所属データ!$C$3</f>
        <v>0</v>
      </c>
      <c r="M30" s="59" t="str">
        <f t="shared" si="7"/>
        <v/>
      </c>
      <c r="N30" s="60" t="str">
        <f t="shared" si="0"/>
        <v/>
      </c>
      <c r="O30" s="46" t="str">
        <f t="shared" si="1"/>
        <v/>
      </c>
      <c r="P30" s="60" t="str">
        <f t="shared" si="2"/>
        <v/>
      </c>
      <c r="Q30" s="60" t="str">
        <f t="shared" si="3"/>
        <v/>
      </c>
      <c r="R30" s="60" t="str">
        <f t="shared" si="4"/>
        <v/>
      </c>
      <c r="S30" s="60" t="str">
        <f t="shared" si="5"/>
        <v/>
      </c>
      <c r="T30" s="60" t="str">
        <f t="shared" si="8"/>
        <v/>
      </c>
      <c r="U30" s="60" t="str">
        <f t="shared" si="9"/>
        <v/>
      </c>
      <c r="V30" s="60" t="str">
        <f t="shared" si="10"/>
        <v/>
      </c>
      <c r="W30" s="60" t="str">
        <f t="shared" si="11"/>
        <v/>
      </c>
      <c r="Y30" s="46" t="str">
        <f t="shared" si="6"/>
        <v/>
      </c>
      <c r="Z30" s="46" t="str">
        <f t="shared" si="12"/>
        <v/>
      </c>
    </row>
    <row r="31" spans="1:26" ht="14.25" customHeight="1">
      <c r="A31" s="78">
        <v>26</v>
      </c>
      <c r="B31" s="2"/>
      <c r="C31" s="12"/>
      <c r="D31" s="12"/>
      <c r="E31" s="13"/>
      <c r="F31" s="3"/>
      <c r="G31" s="28"/>
      <c r="H31" s="154"/>
      <c r="I31" s="28"/>
      <c r="J31" s="42"/>
      <c r="K31" s="32"/>
      <c r="L31" s="46">
        <f>所属データ!$C$3</f>
        <v>0</v>
      </c>
      <c r="M31" s="59" t="str">
        <f t="shared" si="7"/>
        <v/>
      </c>
      <c r="N31" s="60" t="str">
        <f t="shared" si="0"/>
        <v/>
      </c>
      <c r="O31" s="46" t="str">
        <f t="shared" si="1"/>
        <v/>
      </c>
      <c r="P31" s="60" t="str">
        <f t="shared" si="2"/>
        <v/>
      </c>
      <c r="Q31" s="60" t="str">
        <f t="shared" si="3"/>
        <v/>
      </c>
      <c r="R31" s="60" t="str">
        <f t="shared" si="4"/>
        <v/>
      </c>
      <c r="S31" s="60" t="str">
        <f t="shared" si="5"/>
        <v/>
      </c>
      <c r="T31" s="60" t="str">
        <f t="shared" si="8"/>
        <v/>
      </c>
      <c r="U31" s="60" t="str">
        <f t="shared" si="9"/>
        <v/>
      </c>
      <c r="V31" s="60" t="str">
        <f t="shared" si="10"/>
        <v/>
      </c>
      <c r="W31" s="60" t="str">
        <f t="shared" si="11"/>
        <v/>
      </c>
      <c r="Y31" s="46" t="str">
        <f t="shared" si="6"/>
        <v/>
      </c>
      <c r="Z31" s="46" t="str">
        <f t="shared" si="12"/>
        <v/>
      </c>
    </row>
    <row r="32" spans="1:26" ht="14.25" customHeight="1">
      <c r="A32" s="79">
        <v>27</v>
      </c>
      <c r="B32" s="2"/>
      <c r="C32" s="12"/>
      <c r="D32" s="12"/>
      <c r="E32" s="13"/>
      <c r="F32" s="3"/>
      <c r="G32" s="28"/>
      <c r="H32" s="154"/>
      <c r="I32" s="28"/>
      <c r="J32" s="42"/>
      <c r="K32" s="32"/>
      <c r="L32" s="46">
        <f>所属データ!$C$3</f>
        <v>0</v>
      </c>
      <c r="M32" s="59" t="str">
        <f t="shared" si="7"/>
        <v/>
      </c>
      <c r="N32" s="60" t="str">
        <f t="shared" si="0"/>
        <v/>
      </c>
      <c r="O32" s="46" t="str">
        <f t="shared" si="1"/>
        <v/>
      </c>
      <c r="P32" s="60" t="str">
        <f t="shared" si="2"/>
        <v/>
      </c>
      <c r="Q32" s="60" t="str">
        <f t="shared" si="3"/>
        <v/>
      </c>
      <c r="R32" s="60" t="str">
        <f t="shared" si="4"/>
        <v/>
      </c>
      <c r="S32" s="60" t="str">
        <f t="shared" si="5"/>
        <v/>
      </c>
      <c r="T32" s="60" t="str">
        <f t="shared" si="8"/>
        <v/>
      </c>
      <c r="U32" s="60" t="str">
        <f t="shared" si="9"/>
        <v/>
      </c>
      <c r="V32" s="60" t="str">
        <f t="shared" si="10"/>
        <v/>
      </c>
      <c r="W32" s="60" t="str">
        <f t="shared" si="11"/>
        <v/>
      </c>
      <c r="Y32" s="46" t="str">
        <f t="shared" si="6"/>
        <v/>
      </c>
      <c r="Z32" s="46" t="str">
        <f t="shared" si="12"/>
        <v/>
      </c>
    </row>
    <row r="33" spans="1:26" ht="14.25" customHeight="1">
      <c r="A33" s="79">
        <v>28</v>
      </c>
      <c r="B33" s="2"/>
      <c r="C33" s="12"/>
      <c r="D33" s="12"/>
      <c r="E33" s="13"/>
      <c r="F33" s="3"/>
      <c r="G33" s="28"/>
      <c r="H33" s="154"/>
      <c r="I33" s="28"/>
      <c r="J33" s="42"/>
      <c r="K33" s="32"/>
      <c r="L33" s="46">
        <f>所属データ!$C$3</f>
        <v>0</v>
      </c>
      <c r="M33" s="59" t="str">
        <f t="shared" si="7"/>
        <v/>
      </c>
      <c r="N33" s="60" t="str">
        <f t="shared" si="0"/>
        <v/>
      </c>
      <c r="O33" s="46" t="str">
        <f t="shared" si="1"/>
        <v/>
      </c>
      <c r="P33" s="60" t="str">
        <f t="shared" si="2"/>
        <v/>
      </c>
      <c r="Q33" s="60" t="str">
        <f t="shared" si="3"/>
        <v/>
      </c>
      <c r="R33" s="60" t="str">
        <f t="shared" si="4"/>
        <v/>
      </c>
      <c r="S33" s="60" t="str">
        <f t="shared" si="5"/>
        <v/>
      </c>
      <c r="T33" s="60" t="str">
        <f t="shared" si="8"/>
        <v/>
      </c>
      <c r="U33" s="60" t="str">
        <f t="shared" si="9"/>
        <v/>
      </c>
      <c r="V33" s="60" t="str">
        <f t="shared" si="10"/>
        <v/>
      </c>
      <c r="W33" s="60" t="str">
        <f t="shared" si="11"/>
        <v/>
      </c>
      <c r="Y33" s="46" t="str">
        <f t="shared" si="6"/>
        <v/>
      </c>
      <c r="Z33" s="46" t="str">
        <f t="shared" si="12"/>
        <v/>
      </c>
    </row>
    <row r="34" spans="1:26" ht="14.25" customHeight="1">
      <c r="A34" s="79">
        <v>29</v>
      </c>
      <c r="B34" s="2"/>
      <c r="C34" s="12"/>
      <c r="D34" s="12"/>
      <c r="E34" s="13"/>
      <c r="F34" s="3"/>
      <c r="G34" s="28"/>
      <c r="H34" s="154"/>
      <c r="I34" s="28"/>
      <c r="J34" s="42"/>
      <c r="K34" s="32"/>
      <c r="L34" s="46">
        <f>所属データ!$C$3</f>
        <v>0</v>
      </c>
      <c r="M34" s="59" t="str">
        <f t="shared" si="7"/>
        <v/>
      </c>
      <c r="N34" s="60" t="str">
        <f t="shared" si="0"/>
        <v/>
      </c>
      <c r="O34" s="46" t="str">
        <f t="shared" si="1"/>
        <v/>
      </c>
      <c r="P34" s="60" t="str">
        <f t="shared" si="2"/>
        <v/>
      </c>
      <c r="Q34" s="60" t="str">
        <f t="shared" si="3"/>
        <v/>
      </c>
      <c r="R34" s="60" t="str">
        <f t="shared" si="4"/>
        <v/>
      </c>
      <c r="S34" s="60" t="str">
        <f t="shared" si="5"/>
        <v/>
      </c>
      <c r="T34" s="60" t="str">
        <f t="shared" si="8"/>
        <v/>
      </c>
      <c r="U34" s="60" t="str">
        <f t="shared" si="9"/>
        <v/>
      </c>
      <c r="V34" s="60" t="str">
        <f t="shared" si="10"/>
        <v/>
      </c>
      <c r="W34" s="60" t="str">
        <f t="shared" si="11"/>
        <v/>
      </c>
      <c r="Y34" s="46" t="str">
        <f t="shared" si="6"/>
        <v/>
      </c>
      <c r="Z34" s="46" t="str">
        <f t="shared" si="12"/>
        <v/>
      </c>
    </row>
    <row r="35" spans="1:26" ht="14.25" customHeight="1" thickBot="1">
      <c r="A35" s="80">
        <v>30</v>
      </c>
      <c r="B35" s="5"/>
      <c r="C35" s="14"/>
      <c r="D35" s="14"/>
      <c r="E35" s="15"/>
      <c r="F35" s="4"/>
      <c r="G35" s="29"/>
      <c r="H35" s="155"/>
      <c r="I35" s="29"/>
      <c r="J35" s="43"/>
      <c r="K35" s="33"/>
      <c r="L35" s="46">
        <f>所属データ!$C$3</f>
        <v>0</v>
      </c>
      <c r="M35" s="59" t="str">
        <f t="shared" si="7"/>
        <v/>
      </c>
      <c r="N35" s="60" t="str">
        <f t="shared" si="0"/>
        <v/>
      </c>
      <c r="O35" s="46" t="str">
        <f t="shared" si="1"/>
        <v/>
      </c>
      <c r="P35" s="60" t="str">
        <f t="shared" si="2"/>
        <v/>
      </c>
      <c r="Q35" s="60" t="str">
        <f t="shared" si="3"/>
        <v/>
      </c>
      <c r="R35" s="60" t="str">
        <f t="shared" si="4"/>
        <v/>
      </c>
      <c r="S35" s="60" t="str">
        <f t="shared" si="5"/>
        <v/>
      </c>
      <c r="T35" s="60" t="str">
        <f t="shared" si="8"/>
        <v/>
      </c>
      <c r="U35" s="60" t="str">
        <f t="shared" si="9"/>
        <v/>
      </c>
      <c r="V35" s="60" t="str">
        <f t="shared" si="10"/>
        <v/>
      </c>
      <c r="W35" s="60" t="str">
        <f t="shared" si="11"/>
        <v/>
      </c>
      <c r="Y35" s="46" t="str">
        <f t="shared" si="6"/>
        <v/>
      </c>
      <c r="Z35" s="46" t="str">
        <f t="shared" si="12"/>
        <v/>
      </c>
    </row>
    <row r="36" spans="1:26" ht="14.25" customHeight="1">
      <c r="A36" s="78">
        <v>31</v>
      </c>
      <c r="B36" s="2"/>
      <c r="C36" s="12"/>
      <c r="D36" s="12"/>
      <c r="E36" s="13"/>
      <c r="F36" s="3"/>
      <c r="G36" s="28"/>
      <c r="H36" s="154"/>
      <c r="I36" s="28"/>
      <c r="J36" s="42"/>
      <c r="K36" s="32"/>
      <c r="L36" s="46">
        <f>所属データ!$C$3</f>
        <v>0</v>
      </c>
      <c r="M36" s="59" t="str">
        <f t="shared" si="7"/>
        <v/>
      </c>
      <c r="N36" s="60" t="str">
        <f t="shared" si="0"/>
        <v/>
      </c>
      <c r="O36" s="46" t="str">
        <f t="shared" si="1"/>
        <v/>
      </c>
      <c r="P36" s="60" t="str">
        <f t="shared" si="2"/>
        <v/>
      </c>
      <c r="Q36" s="60" t="str">
        <f t="shared" si="3"/>
        <v/>
      </c>
      <c r="R36" s="60" t="str">
        <f t="shared" si="4"/>
        <v/>
      </c>
      <c r="S36" s="60" t="str">
        <f t="shared" si="5"/>
        <v/>
      </c>
      <c r="T36" s="60" t="str">
        <f t="shared" si="8"/>
        <v/>
      </c>
      <c r="U36" s="60" t="str">
        <f t="shared" si="9"/>
        <v/>
      </c>
      <c r="V36" s="60" t="str">
        <f t="shared" si="10"/>
        <v/>
      </c>
      <c r="W36" s="60" t="str">
        <f t="shared" si="11"/>
        <v/>
      </c>
      <c r="Y36" s="46" t="str">
        <f t="shared" si="6"/>
        <v/>
      </c>
      <c r="Z36" s="46" t="str">
        <f t="shared" si="12"/>
        <v/>
      </c>
    </row>
    <row r="37" spans="1:26" ht="14.25" customHeight="1">
      <c r="A37" s="79">
        <v>32</v>
      </c>
      <c r="B37" s="2"/>
      <c r="C37" s="12"/>
      <c r="D37" s="12"/>
      <c r="E37" s="13"/>
      <c r="F37" s="3"/>
      <c r="G37" s="28"/>
      <c r="H37" s="154"/>
      <c r="I37" s="28"/>
      <c r="J37" s="42"/>
      <c r="K37" s="32"/>
      <c r="L37" s="46">
        <f>所属データ!$C$3</f>
        <v>0</v>
      </c>
      <c r="M37" s="59" t="str">
        <f t="shared" si="7"/>
        <v/>
      </c>
      <c r="N37" s="60" t="str">
        <f t="shared" si="0"/>
        <v/>
      </c>
      <c r="O37" s="46" t="str">
        <f t="shared" si="1"/>
        <v/>
      </c>
      <c r="P37" s="60" t="str">
        <f t="shared" si="2"/>
        <v/>
      </c>
      <c r="Q37" s="60" t="str">
        <f t="shared" si="3"/>
        <v/>
      </c>
      <c r="R37" s="60" t="str">
        <f t="shared" si="4"/>
        <v/>
      </c>
      <c r="S37" s="60" t="str">
        <f t="shared" si="5"/>
        <v/>
      </c>
      <c r="T37" s="60" t="str">
        <f t="shared" si="8"/>
        <v/>
      </c>
      <c r="U37" s="60" t="str">
        <f t="shared" si="9"/>
        <v/>
      </c>
      <c r="V37" s="60" t="str">
        <f t="shared" si="10"/>
        <v/>
      </c>
      <c r="W37" s="60" t="str">
        <f t="shared" si="11"/>
        <v/>
      </c>
      <c r="Y37" s="46" t="str">
        <f t="shared" si="6"/>
        <v/>
      </c>
      <c r="Z37" s="46" t="str">
        <f t="shared" si="12"/>
        <v/>
      </c>
    </row>
    <row r="38" spans="1:26" ht="14.25" customHeight="1">
      <c r="A38" s="79">
        <v>33</v>
      </c>
      <c r="B38" s="2"/>
      <c r="C38" s="12"/>
      <c r="D38" s="12"/>
      <c r="E38" s="13"/>
      <c r="F38" s="3"/>
      <c r="G38" s="28"/>
      <c r="H38" s="154"/>
      <c r="I38" s="28"/>
      <c r="J38" s="42"/>
      <c r="K38" s="32"/>
      <c r="L38" s="46">
        <f>所属データ!$C$3</f>
        <v>0</v>
      </c>
      <c r="M38" s="59" t="str">
        <f t="shared" si="7"/>
        <v/>
      </c>
      <c r="N38" s="60" t="str">
        <f t="shared" si="0"/>
        <v/>
      </c>
      <c r="O38" s="46" t="str">
        <f t="shared" si="1"/>
        <v/>
      </c>
      <c r="P38" s="60" t="str">
        <f t="shared" si="2"/>
        <v/>
      </c>
      <c r="Q38" s="60" t="str">
        <f t="shared" si="3"/>
        <v/>
      </c>
      <c r="R38" s="60" t="str">
        <f t="shared" si="4"/>
        <v/>
      </c>
      <c r="S38" s="60" t="str">
        <f t="shared" si="5"/>
        <v/>
      </c>
      <c r="T38" s="60" t="str">
        <f t="shared" si="8"/>
        <v/>
      </c>
      <c r="U38" s="60" t="str">
        <f t="shared" si="9"/>
        <v/>
      </c>
      <c r="V38" s="60" t="str">
        <f t="shared" si="10"/>
        <v/>
      </c>
      <c r="W38" s="60" t="str">
        <f t="shared" si="11"/>
        <v/>
      </c>
      <c r="Y38" s="46" t="str">
        <f t="shared" si="6"/>
        <v/>
      </c>
      <c r="Z38" s="46" t="str">
        <f t="shared" si="12"/>
        <v/>
      </c>
    </row>
    <row r="39" spans="1:26" ht="14.25" customHeight="1">
      <c r="A39" s="79">
        <v>34</v>
      </c>
      <c r="B39" s="2"/>
      <c r="C39" s="12"/>
      <c r="D39" s="12"/>
      <c r="E39" s="13"/>
      <c r="F39" s="3"/>
      <c r="G39" s="28"/>
      <c r="H39" s="154"/>
      <c r="I39" s="28"/>
      <c r="J39" s="42"/>
      <c r="K39" s="32"/>
      <c r="L39" s="46">
        <f>所属データ!$C$3</f>
        <v>0</v>
      </c>
      <c r="M39" s="59" t="str">
        <f t="shared" si="7"/>
        <v/>
      </c>
      <c r="N39" s="60" t="str">
        <f t="shared" si="0"/>
        <v/>
      </c>
      <c r="O39" s="46" t="str">
        <f t="shared" si="1"/>
        <v/>
      </c>
      <c r="P39" s="60" t="str">
        <f t="shared" si="2"/>
        <v/>
      </c>
      <c r="Q39" s="60" t="str">
        <f t="shared" si="3"/>
        <v/>
      </c>
      <c r="R39" s="60" t="str">
        <f t="shared" si="4"/>
        <v/>
      </c>
      <c r="S39" s="60" t="str">
        <f t="shared" si="5"/>
        <v/>
      </c>
      <c r="T39" s="60" t="str">
        <f t="shared" si="8"/>
        <v/>
      </c>
      <c r="U39" s="60" t="str">
        <f t="shared" si="9"/>
        <v/>
      </c>
      <c r="V39" s="60" t="str">
        <f t="shared" si="10"/>
        <v/>
      </c>
      <c r="W39" s="60" t="str">
        <f t="shared" si="11"/>
        <v/>
      </c>
      <c r="Y39" s="46" t="str">
        <f t="shared" si="6"/>
        <v/>
      </c>
      <c r="Z39" s="46" t="str">
        <f t="shared" si="12"/>
        <v/>
      </c>
    </row>
    <row r="40" spans="1:26" ht="14.25" customHeight="1" thickBot="1">
      <c r="A40" s="80">
        <v>35</v>
      </c>
      <c r="B40" s="5"/>
      <c r="C40" s="14"/>
      <c r="D40" s="14"/>
      <c r="E40" s="15"/>
      <c r="F40" s="4"/>
      <c r="G40" s="29"/>
      <c r="H40" s="155"/>
      <c r="I40" s="29"/>
      <c r="J40" s="43"/>
      <c r="K40" s="33"/>
      <c r="L40" s="46">
        <f>所属データ!$C$3</f>
        <v>0</v>
      </c>
      <c r="M40" s="59" t="str">
        <f t="shared" si="7"/>
        <v/>
      </c>
      <c r="N40" s="60" t="str">
        <f t="shared" si="0"/>
        <v/>
      </c>
      <c r="O40" s="46" t="str">
        <f t="shared" si="1"/>
        <v/>
      </c>
      <c r="P40" s="60" t="str">
        <f t="shared" si="2"/>
        <v/>
      </c>
      <c r="Q40" s="60" t="str">
        <f t="shared" si="3"/>
        <v/>
      </c>
      <c r="R40" s="60" t="str">
        <f t="shared" si="4"/>
        <v/>
      </c>
      <c r="S40" s="60" t="str">
        <f t="shared" si="5"/>
        <v/>
      </c>
      <c r="T40" s="60" t="str">
        <f t="shared" si="8"/>
        <v/>
      </c>
      <c r="U40" s="60" t="str">
        <f t="shared" si="9"/>
        <v/>
      </c>
      <c r="V40" s="60" t="str">
        <f t="shared" si="10"/>
        <v/>
      </c>
      <c r="W40" s="60" t="str">
        <f t="shared" si="11"/>
        <v/>
      </c>
      <c r="Y40" s="46" t="str">
        <f t="shared" si="6"/>
        <v/>
      </c>
      <c r="Z40" s="46" t="str">
        <f t="shared" si="12"/>
        <v/>
      </c>
    </row>
    <row r="41" spans="1:26" ht="14.25" customHeight="1">
      <c r="A41" s="78">
        <v>36</v>
      </c>
      <c r="B41" s="2"/>
      <c r="C41" s="12"/>
      <c r="D41" s="12"/>
      <c r="E41" s="13"/>
      <c r="F41" s="3"/>
      <c r="G41" s="28"/>
      <c r="H41" s="154"/>
      <c r="I41" s="28"/>
      <c r="J41" s="42"/>
      <c r="K41" s="32"/>
      <c r="L41" s="46">
        <f>所属データ!$C$3</f>
        <v>0</v>
      </c>
      <c r="M41" s="59" t="str">
        <f t="shared" si="7"/>
        <v/>
      </c>
      <c r="N41" s="60" t="str">
        <f t="shared" si="0"/>
        <v/>
      </c>
      <c r="O41" s="46" t="str">
        <f t="shared" si="1"/>
        <v/>
      </c>
      <c r="P41" s="60" t="str">
        <f t="shared" si="2"/>
        <v/>
      </c>
      <c r="Q41" s="60" t="str">
        <f t="shared" si="3"/>
        <v/>
      </c>
      <c r="R41" s="60" t="str">
        <f t="shared" si="4"/>
        <v/>
      </c>
      <c r="S41" s="60" t="str">
        <f t="shared" si="5"/>
        <v/>
      </c>
      <c r="T41" s="60" t="str">
        <f t="shared" si="8"/>
        <v/>
      </c>
      <c r="U41" s="60" t="str">
        <f t="shared" si="9"/>
        <v/>
      </c>
      <c r="V41" s="60" t="str">
        <f t="shared" si="10"/>
        <v/>
      </c>
      <c r="W41" s="60" t="str">
        <f t="shared" si="11"/>
        <v/>
      </c>
      <c r="Y41" s="46" t="str">
        <f t="shared" si="6"/>
        <v/>
      </c>
      <c r="Z41" s="46" t="str">
        <f t="shared" si="12"/>
        <v/>
      </c>
    </row>
    <row r="42" spans="1:26" ht="14.25" customHeight="1">
      <c r="A42" s="79">
        <v>37</v>
      </c>
      <c r="B42" s="2"/>
      <c r="C42" s="12"/>
      <c r="D42" s="12"/>
      <c r="E42" s="13"/>
      <c r="F42" s="3"/>
      <c r="G42" s="28"/>
      <c r="H42" s="154"/>
      <c r="I42" s="28"/>
      <c r="J42" s="42"/>
      <c r="K42" s="32"/>
      <c r="L42" s="46">
        <f>所属データ!$C$3</f>
        <v>0</v>
      </c>
      <c r="M42" s="59" t="str">
        <f t="shared" si="7"/>
        <v/>
      </c>
      <c r="N42" s="60" t="str">
        <f t="shared" si="0"/>
        <v/>
      </c>
      <c r="O42" s="46" t="str">
        <f t="shared" si="1"/>
        <v/>
      </c>
      <c r="P42" s="60" t="str">
        <f t="shared" si="2"/>
        <v/>
      </c>
      <c r="Q42" s="60" t="str">
        <f t="shared" si="3"/>
        <v/>
      </c>
      <c r="R42" s="60" t="str">
        <f t="shared" si="4"/>
        <v/>
      </c>
      <c r="S42" s="60" t="str">
        <f t="shared" si="5"/>
        <v/>
      </c>
      <c r="T42" s="60" t="str">
        <f t="shared" si="8"/>
        <v/>
      </c>
      <c r="U42" s="60" t="str">
        <f t="shared" si="9"/>
        <v/>
      </c>
      <c r="V42" s="60" t="str">
        <f t="shared" si="10"/>
        <v/>
      </c>
      <c r="W42" s="60" t="str">
        <f t="shared" si="11"/>
        <v/>
      </c>
      <c r="Y42" s="46" t="str">
        <f t="shared" si="6"/>
        <v/>
      </c>
      <c r="Z42" s="46" t="str">
        <f t="shared" si="12"/>
        <v/>
      </c>
    </row>
    <row r="43" spans="1:26" ht="14.25" customHeight="1">
      <c r="A43" s="79">
        <v>38</v>
      </c>
      <c r="B43" s="2"/>
      <c r="C43" s="12"/>
      <c r="D43" s="12"/>
      <c r="E43" s="13"/>
      <c r="F43" s="3"/>
      <c r="G43" s="28"/>
      <c r="H43" s="154"/>
      <c r="I43" s="28"/>
      <c r="J43" s="42"/>
      <c r="K43" s="32"/>
      <c r="L43" s="46">
        <f>所属データ!$C$3</f>
        <v>0</v>
      </c>
      <c r="M43" s="59" t="str">
        <f t="shared" si="7"/>
        <v/>
      </c>
      <c r="N43" s="60" t="str">
        <f t="shared" si="0"/>
        <v/>
      </c>
      <c r="O43" s="46" t="str">
        <f t="shared" si="1"/>
        <v/>
      </c>
      <c r="P43" s="60" t="str">
        <f t="shared" si="2"/>
        <v/>
      </c>
      <c r="Q43" s="60" t="str">
        <f t="shared" si="3"/>
        <v/>
      </c>
      <c r="R43" s="60" t="str">
        <f t="shared" si="4"/>
        <v/>
      </c>
      <c r="S43" s="60" t="str">
        <f t="shared" si="5"/>
        <v/>
      </c>
      <c r="T43" s="60" t="str">
        <f t="shared" si="8"/>
        <v/>
      </c>
      <c r="U43" s="60" t="str">
        <f t="shared" si="9"/>
        <v/>
      </c>
      <c r="V43" s="60" t="str">
        <f t="shared" si="10"/>
        <v/>
      </c>
      <c r="W43" s="60" t="str">
        <f t="shared" si="11"/>
        <v/>
      </c>
      <c r="Y43" s="46" t="str">
        <f t="shared" si="6"/>
        <v/>
      </c>
      <c r="Z43" s="46" t="str">
        <f t="shared" si="12"/>
        <v/>
      </c>
    </row>
    <row r="44" spans="1:26" ht="14.25" customHeight="1">
      <c r="A44" s="79">
        <v>39</v>
      </c>
      <c r="B44" s="2"/>
      <c r="C44" s="12"/>
      <c r="D44" s="12"/>
      <c r="E44" s="13"/>
      <c r="F44" s="3"/>
      <c r="G44" s="28"/>
      <c r="H44" s="154"/>
      <c r="I44" s="28"/>
      <c r="J44" s="42"/>
      <c r="K44" s="32"/>
      <c r="L44" s="46">
        <f>所属データ!$C$3</f>
        <v>0</v>
      </c>
      <c r="M44" s="59" t="str">
        <f t="shared" si="7"/>
        <v/>
      </c>
      <c r="N44" s="60" t="str">
        <f t="shared" si="0"/>
        <v/>
      </c>
      <c r="O44" s="46" t="str">
        <f t="shared" si="1"/>
        <v/>
      </c>
      <c r="P44" s="60" t="str">
        <f t="shared" si="2"/>
        <v/>
      </c>
      <c r="Q44" s="60" t="str">
        <f t="shared" si="3"/>
        <v/>
      </c>
      <c r="R44" s="60" t="str">
        <f t="shared" si="4"/>
        <v/>
      </c>
      <c r="S44" s="60" t="str">
        <f t="shared" si="5"/>
        <v/>
      </c>
      <c r="T44" s="60" t="str">
        <f t="shared" si="8"/>
        <v/>
      </c>
      <c r="U44" s="60" t="str">
        <f t="shared" si="9"/>
        <v/>
      </c>
      <c r="V44" s="60" t="str">
        <f t="shared" si="10"/>
        <v/>
      </c>
      <c r="W44" s="60" t="str">
        <f t="shared" si="11"/>
        <v/>
      </c>
      <c r="Y44" s="46" t="str">
        <f t="shared" si="6"/>
        <v/>
      </c>
      <c r="Z44" s="46" t="str">
        <f t="shared" si="12"/>
        <v/>
      </c>
    </row>
    <row r="45" spans="1:26" ht="14.25" customHeight="1" thickBot="1">
      <c r="A45" s="80">
        <v>40</v>
      </c>
      <c r="B45" s="5"/>
      <c r="C45" s="14"/>
      <c r="D45" s="14"/>
      <c r="E45" s="15"/>
      <c r="F45" s="4"/>
      <c r="G45" s="29"/>
      <c r="H45" s="155"/>
      <c r="I45" s="29"/>
      <c r="J45" s="43"/>
      <c r="K45" s="33"/>
      <c r="L45" s="46">
        <f>所属データ!$C$3</f>
        <v>0</v>
      </c>
      <c r="M45" s="59" t="str">
        <f t="shared" si="7"/>
        <v/>
      </c>
      <c r="N45" s="60" t="str">
        <f t="shared" si="0"/>
        <v/>
      </c>
      <c r="O45" s="46" t="str">
        <f t="shared" si="1"/>
        <v/>
      </c>
      <c r="P45" s="60" t="str">
        <f t="shared" si="2"/>
        <v/>
      </c>
      <c r="Q45" s="60" t="str">
        <f t="shared" si="3"/>
        <v/>
      </c>
      <c r="R45" s="60" t="str">
        <f t="shared" si="4"/>
        <v/>
      </c>
      <c r="S45" s="60" t="str">
        <f t="shared" si="5"/>
        <v/>
      </c>
      <c r="T45" s="60" t="str">
        <f t="shared" si="8"/>
        <v/>
      </c>
      <c r="U45" s="60" t="str">
        <f t="shared" si="9"/>
        <v/>
      </c>
      <c r="V45" s="60" t="str">
        <f t="shared" si="10"/>
        <v/>
      </c>
      <c r="W45" s="60" t="str">
        <f t="shared" si="11"/>
        <v/>
      </c>
      <c r="Y45" s="46" t="str">
        <f t="shared" si="6"/>
        <v/>
      </c>
      <c r="Z45" s="46" t="str">
        <f t="shared" si="12"/>
        <v/>
      </c>
    </row>
    <row r="46" spans="1:26">
      <c r="I46" s="64" t="s">
        <v>0</v>
      </c>
    </row>
    <row r="47" spans="1:26">
      <c r="I47" s="64"/>
    </row>
    <row r="48" spans="1:26" hidden="1">
      <c r="A48" s="65"/>
      <c r="B48" s="66" t="s">
        <v>49</v>
      </c>
      <c r="C48" s="67" t="s">
        <v>697</v>
      </c>
      <c r="D48" s="67" t="s">
        <v>713</v>
      </c>
      <c r="E48" s="81" t="s">
        <v>723</v>
      </c>
      <c r="F48" s="53"/>
      <c r="G48" s="53" t="s">
        <v>906</v>
      </c>
    </row>
    <row r="49" spans="1:8" hidden="1">
      <c r="A49" s="65"/>
      <c r="B49" s="66" t="s">
        <v>923</v>
      </c>
      <c r="C49" s="68">
        <f>COUNTIF($F$6:$F$45,B49)</f>
        <v>0</v>
      </c>
      <c r="D49" s="69">
        <v>1340</v>
      </c>
      <c r="E49" s="82">
        <v>1</v>
      </c>
      <c r="F49" s="53">
        <v>1</v>
      </c>
      <c r="G49" s="69">
        <v>1260</v>
      </c>
      <c r="H49" s="46">
        <f>COUNTIF($T$6:$W$45,B49)</f>
        <v>0</v>
      </c>
    </row>
    <row r="50" spans="1:8" hidden="1">
      <c r="A50" s="65"/>
      <c r="B50" s="66" t="s">
        <v>924</v>
      </c>
      <c r="C50" s="68">
        <f t="shared" ref="C50:C66" si="13">COUNTIF($F$6:$F$45,B50)</f>
        <v>0</v>
      </c>
      <c r="D50" s="69">
        <v>1280</v>
      </c>
      <c r="E50" s="82">
        <v>2</v>
      </c>
      <c r="F50" s="53">
        <v>2</v>
      </c>
      <c r="G50" s="69">
        <v>1200</v>
      </c>
    </row>
    <row r="51" spans="1:8" hidden="1">
      <c r="A51" s="65"/>
      <c r="B51" s="66" t="s">
        <v>909</v>
      </c>
      <c r="C51" s="68">
        <f t="shared" si="13"/>
        <v>0</v>
      </c>
      <c r="D51" s="69">
        <v>2600</v>
      </c>
      <c r="E51" s="82">
        <v>1</v>
      </c>
      <c r="F51" s="53">
        <v>3</v>
      </c>
      <c r="G51" s="69">
        <v>2370</v>
      </c>
    </row>
    <row r="52" spans="1:8" hidden="1">
      <c r="A52" s="65"/>
      <c r="B52" s="66" t="s">
        <v>913</v>
      </c>
      <c r="C52" s="68">
        <f t="shared" si="13"/>
        <v>0</v>
      </c>
      <c r="D52" s="69">
        <v>5800</v>
      </c>
      <c r="E52" s="82">
        <v>1</v>
      </c>
      <c r="F52" s="53">
        <v>3</v>
      </c>
      <c r="G52" s="69">
        <v>5355</v>
      </c>
    </row>
    <row r="53" spans="1:8" hidden="1">
      <c r="A53" s="65"/>
      <c r="B53" s="66" t="s">
        <v>910</v>
      </c>
      <c r="C53" s="68">
        <f t="shared" si="13"/>
        <v>0</v>
      </c>
      <c r="D53" s="69">
        <v>22000</v>
      </c>
      <c r="E53" s="82">
        <v>1</v>
      </c>
      <c r="F53" s="53">
        <v>3</v>
      </c>
      <c r="G53" s="69">
        <v>20600</v>
      </c>
    </row>
    <row r="54" spans="1:8" hidden="1">
      <c r="A54" s="65"/>
      <c r="B54" s="66" t="s">
        <v>925</v>
      </c>
      <c r="C54" s="68">
        <f t="shared" si="13"/>
        <v>0</v>
      </c>
      <c r="D54" s="69">
        <v>51000</v>
      </c>
      <c r="E54" s="82">
        <v>1</v>
      </c>
      <c r="F54" s="53">
        <v>1</v>
      </c>
      <c r="G54" s="69">
        <v>43900</v>
      </c>
    </row>
    <row r="55" spans="1:8" hidden="1">
      <c r="A55" s="65"/>
      <c r="B55" s="66" t="s">
        <v>722</v>
      </c>
      <c r="C55" s="68">
        <f t="shared" si="13"/>
        <v>0</v>
      </c>
      <c r="D55" s="69">
        <v>44500</v>
      </c>
      <c r="E55" s="82">
        <v>2</v>
      </c>
      <c r="F55" s="53">
        <v>2</v>
      </c>
      <c r="G55" s="69">
        <v>42100</v>
      </c>
    </row>
    <row r="56" spans="1:8" hidden="1">
      <c r="A56" s="65"/>
      <c r="B56" s="66" t="s">
        <v>912</v>
      </c>
      <c r="C56" s="68">
        <f t="shared" si="13"/>
        <v>0</v>
      </c>
      <c r="D56" s="69">
        <v>100000</v>
      </c>
      <c r="E56" s="82">
        <v>1</v>
      </c>
      <c r="F56" s="53">
        <v>3</v>
      </c>
      <c r="G56" s="69">
        <v>91000</v>
      </c>
    </row>
    <row r="57" spans="1:8" hidden="1">
      <c r="A57" s="65"/>
      <c r="B57" s="66" t="s">
        <v>926</v>
      </c>
      <c r="C57" s="68">
        <f t="shared" si="13"/>
        <v>0</v>
      </c>
      <c r="D57" s="69">
        <v>1700</v>
      </c>
      <c r="E57" s="82">
        <v>1</v>
      </c>
      <c r="F57" s="53">
        <v>2</v>
      </c>
      <c r="G57" s="69">
        <v>1520</v>
      </c>
    </row>
    <row r="58" spans="1:8" hidden="1">
      <c r="A58" s="65"/>
      <c r="B58" s="66" t="s">
        <v>927</v>
      </c>
      <c r="C58" s="68">
        <f t="shared" si="13"/>
        <v>0</v>
      </c>
      <c r="D58" s="69">
        <v>1950</v>
      </c>
      <c r="E58" s="82">
        <v>1</v>
      </c>
      <c r="F58" s="53">
        <v>3</v>
      </c>
      <c r="G58" s="69">
        <v>1590</v>
      </c>
    </row>
    <row r="59" spans="1:8" hidden="1">
      <c r="A59" s="65"/>
      <c r="B59" s="66" t="s">
        <v>928</v>
      </c>
      <c r="C59" s="68">
        <f t="shared" si="13"/>
        <v>0</v>
      </c>
      <c r="D59" s="69">
        <v>150</v>
      </c>
      <c r="E59" s="82">
        <v>1</v>
      </c>
      <c r="F59" s="53">
        <v>3</v>
      </c>
      <c r="G59" s="69">
        <v>165</v>
      </c>
    </row>
    <row r="60" spans="1:8" hidden="1">
      <c r="A60" s="65"/>
      <c r="B60" s="66"/>
      <c r="C60" s="68"/>
      <c r="D60" s="69"/>
      <c r="E60" s="82">
        <v>1</v>
      </c>
      <c r="F60" s="53">
        <v>3</v>
      </c>
      <c r="G60" s="69">
        <v>300</v>
      </c>
    </row>
    <row r="61" spans="1:8" hidden="1">
      <c r="A61" s="65"/>
      <c r="B61" s="66"/>
      <c r="C61" s="68">
        <f t="shared" si="13"/>
        <v>0</v>
      </c>
      <c r="D61" s="69">
        <v>510</v>
      </c>
      <c r="E61" s="82">
        <v>1</v>
      </c>
      <c r="F61" s="53">
        <v>3</v>
      </c>
      <c r="G61" s="69">
        <v>600</v>
      </c>
    </row>
    <row r="62" spans="1:8" hidden="1">
      <c r="A62" s="65"/>
      <c r="B62" s="66"/>
      <c r="C62" s="68">
        <f t="shared" si="13"/>
        <v>0</v>
      </c>
      <c r="D62" s="69">
        <v>1100</v>
      </c>
      <c r="E62" s="82">
        <v>1</v>
      </c>
      <c r="F62" s="53">
        <v>3</v>
      </c>
      <c r="G62" s="69">
        <v>1160</v>
      </c>
    </row>
    <row r="63" spans="1:8" hidden="1">
      <c r="A63" s="65"/>
      <c r="B63" s="66"/>
      <c r="C63" s="68">
        <f t="shared" si="13"/>
        <v>0</v>
      </c>
      <c r="D63" s="69">
        <v>850</v>
      </c>
      <c r="E63" s="82">
        <v>1</v>
      </c>
      <c r="F63" s="53">
        <v>3</v>
      </c>
      <c r="G63" s="69">
        <v>1030</v>
      </c>
    </row>
    <row r="64" spans="1:8" hidden="1">
      <c r="A64" s="65"/>
      <c r="B64" s="66"/>
      <c r="C64" s="68">
        <f t="shared" si="13"/>
        <v>0</v>
      </c>
      <c r="D64" s="69"/>
      <c r="E64" s="82">
        <v>1</v>
      </c>
      <c r="F64" s="53">
        <v>3</v>
      </c>
      <c r="G64" s="69"/>
    </row>
    <row r="65" spans="1:7" hidden="1">
      <c r="A65" s="65"/>
      <c r="B65" s="66"/>
      <c r="C65" s="68">
        <f t="shared" si="13"/>
        <v>0</v>
      </c>
      <c r="D65" s="69">
        <v>1230</v>
      </c>
      <c r="E65" s="82">
        <v>3</v>
      </c>
      <c r="F65" s="53">
        <v>3</v>
      </c>
      <c r="G65" s="69">
        <v>1160</v>
      </c>
    </row>
    <row r="66" spans="1:7" hidden="1">
      <c r="A66" s="65"/>
      <c r="B66" s="66"/>
      <c r="C66" s="68">
        <f t="shared" si="13"/>
        <v>0</v>
      </c>
      <c r="D66" s="69">
        <v>44500</v>
      </c>
      <c r="E66" s="82">
        <v>3</v>
      </c>
      <c r="F66" s="53">
        <v>3</v>
      </c>
      <c r="G66" s="69">
        <v>41520</v>
      </c>
    </row>
    <row r="67" spans="1:7" hidden="1"/>
    <row r="68" spans="1:7" hidden="1">
      <c r="B68" s="46">
        <v>1</v>
      </c>
      <c r="C68" s="46">
        <v>2</v>
      </c>
      <c r="D68" s="46">
        <v>3</v>
      </c>
    </row>
    <row r="69" spans="1:7" hidden="1">
      <c r="B69" s="152" t="s">
        <v>5</v>
      </c>
      <c r="C69" s="152" t="s">
        <v>6</v>
      </c>
      <c r="D69" s="152" t="s">
        <v>7</v>
      </c>
    </row>
    <row r="70" spans="1:7" hidden="1">
      <c r="B70" s="152" t="s">
        <v>8</v>
      </c>
      <c r="C70" s="152" t="s">
        <v>711</v>
      </c>
      <c r="D70" s="152" t="s">
        <v>725</v>
      </c>
    </row>
    <row r="71" spans="1:7" hidden="1">
      <c r="B71" s="152" t="s">
        <v>716</v>
      </c>
      <c r="C71" s="152" t="s">
        <v>716</v>
      </c>
      <c r="D71" s="152" t="s">
        <v>716</v>
      </c>
    </row>
    <row r="72" spans="1:7" hidden="1">
      <c r="B72" s="152" t="s">
        <v>720</v>
      </c>
      <c r="C72" s="152" t="s">
        <v>720</v>
      </c>
      <c r="D72" s="152" t="s">
        <v>720</v>
      </c>
    </row>
    <row r="73" spans="1:7" hidden="1">
      <c r="B73" s="152" t="s">
        <v>717</v>
      </c>
      <c r="C73" s="152" t="s">
        <v>717</v>
      </c>
      <c r="D73" s="152" t="s">
        <v>717</v>
      </c>
    </row>
    <row r="74" spans="1:7" hidden="1">
      <c r="B74" s="152" t="s">
        <v>721</v>
      </c>
      <c r="C74" s="152" t="s">
        <v>721</v>
      </c>
      <c r="D74" s="152" t="s">
        <v>721</v>
      </c>
    </row>
    <row r="75" spans="1:7" hidden="1">
      <c r="B75" s="152" t="s">
        <v>712</v>
      </c>
      <c r="C75" s="152" t="s">
        <v>712</v>
      </c>
      <c r="D75" s="152" t="s">
        <v>722</v>
      </c>
    </row>
    <row r="76" spans="1:7" hidden="1">
      <c r="B76" s="152" t="s">
        <v>722</v>
      </c>
      <c r="C76" s="152" t="s">
        <v>722</v>
      </c>
      <c r="D76" s="152" t="s">
        <v>909</v>
      </c>
    </row>
    <row r="77" spans="1:7" hidden="1">
      <c r="B77" s="152" t="s">
        <v>909</v>
      </c>
      <c r="C77" s="152" t="s">
        <v>909</v>
      </c>
      <c r="D77" s="152" t="s">
        <v>910</v>
      </c>
    </row>
    <row r="78" spans="1:7" hidden="1">
      <c r="B78" s="152" t="s">
        <v>910</v>
      </c>
      <c r="C78" s="152" t="s">
        <v>910</v>
      </c>
      <c r="D78" s="152" t="s">
        <v>911</v>
      </c>
    </row>
    <row r="79" spans="1:7" hidden="1">
      <c r="B79" s="152" t="s">
        <v>911</v>
      </c>
      <c r="C79" s="152" t="s">
        <v>911</v>
      </c>
      <c r="D79" s="152" t="s">
        <v>912</v>
      </c>
    </row>
    <row r="80" spans="1:7" hidden="1">
      <c r="B80" s="152" t="s">
        <v>912</v>
      </c>
      <c r="C80" s="152" t="s">
        <v>912</v>
      </c>
      <c r="D80" s="152" t="s">
        <v>913</v>
      </c>
    </row>
    <row r="81" spans="2:4" hidden="1">
      <c r="B81" s="152" t="s">
        <v>913</v>
      </c>
      <c r="C81" s="152" t="s">
        <v>913</v>
      </c>
      <c r="D81" s="152" t="s">
        <v>914</v>
      </c>
    </row>
    <row r="82" spans="2:4" hidden="1">
      <c r="B82" s="152" t="s">
        <v>914</v>
      </c>
      <c r="C82" s="152" t="s">
        <v>914</v>
      </c>
    </row>
  </sheetData>
  <sheetProtection algorithmName="SHA-512" hashValue="M2Km0eFJ9fUqLlNJGv/1buM8hQNmuq8AMjze3iMP9mInB7dUzHCpnpDvt8f1glBzkTjVCVMJ2WhYt78vvovBHQ==" saltValue="sjggrg5Ys+mWe/qhK20L8w==" spinCount="100000" sheet="1" selectLockedCells="1"/>
  <mergeCells count="12">
    <mergeCell ref="E4:E5"/>
    <mergeCell ref="A1:B2"/>
    <mergeCell ref="A4:A5"/>
    <mergeCell ref="B4:B5"/>
    <mergeCell ref="A3:E3"/>
    <mergeCell ref="C1:I1"/>
    <mergeCell ref="J2:J3"/>
    <mergeCell ref="K2:K3"/>
    <mergeCell ref="H4:I4"/>
    <mergeCell ref="F2:I2"/>
    <mergeCell ref="F3:I3"/>
    <mergeCell ref="F4:G4"/>
  </mergeCells>
  <phoneticPr fontId="2"/>
  <dataValidations count="8">
    <dataValidation type="whole" operator="lessThan" allowBlank="1" showInputMessage="1" showErrorMessage="1" error="学校割当番号の範囲内を使用してください。" sqref="B6:B45" xr:uid="{00000000-0002-0000-0200-000000000000}">
      <formula1>9999</formula1>
    </dataValidation>
    <dataValidation allowBlank="1" showErrorMessage="1" error="ﾄﾗｯｸ種目は1/100秒、ﾌｨｰﾙﾄﾞは1cm単位まで入力してください。　：　や　．　は自動で入力されますので数字のみを入力してください。または標準記録を確認してください。_x000a_" sqref="J5:K5" xr:uid="{00000000-0002-0000-0200-000001000000}"/>
    <dataValidation allowBlank="1" showInputMessage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または標準記録を突破していない記録です。_x000a_" sqref="I6:I45 G6:G45" xr:uid="{00000000-0002-0000-0200-000002000000}"/>
    <dataValidation type="list" allowBlank="1" showErrorMessage="1" error="エントリーの場合は○をリストから選択してください。" sqref="J6:K45" xr:uid="{00000000-0002-0000-0200-000003000000}">
      <formula1>$L$3</formula1>
    </dataValidation>
    <dataValidation allowBlank="1" showInputMessage="1" showErrorMessage="1" sqref="D6:D45" xr:uid="{00000000-0002-0000-0200-000004000000}"/>
    <dataValidation type="list" allowBlank="1" showInputMessage="1" showErrorMessage="1" sqref="H6:H45" xr:uid="{00000000-0002-0000-0200-000005000000}">
      <formula1>男種目</formula1>
    </dataValidation>
    <dataValidation type="list" allowBlank="1" showInputMessage="1" showErrorMessage="1" sqref="E6:E45" xr:uid="{00000000-0002-0000-0200-000006000000}">
      <formula1>$B$68:$D$68</formula1>
    </dataValidation>
    <dataValidation type="list" allowBlank="1" showInputMessage="1" showErrorMessage="1" sqref="F6:F45" xr:uid="{00000000-0002-0000-0200-000007000000}">
      <formula1>$B$49:$B$60</formula1>
    </dataValidation>
  </dataValidations>
  <printOptions horizontalCentered="1"/>
  <pageMargins left="0.78740157480314965" right="0.78740157480314965" top="0.98425196850393704" bottom="0" header="0.39370078740157483" footer="0.51181102362204722"/>
  <pageSetup paperSize="9" scale="110" orientation="portrait" horizont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K76"/>
  <sheetViews>
    <sheetView showGridLines="0" zoomScaleNormal="100" workbookViewId="0">
      <selection activeCell="D8" sqref="D8"/>
    </sheetView>
  </sheetViews>
  <sheetFormatPr defaultRowHeight="13.5"/>
  <cols>
    <col min="1" max="1" width="3.625" style="46" customWidth="1"/>
    <col min="2" max="2" width="7.75" style="46" customWidth="1"/>
    <col min="3" max="3" width="13.75" style="46" customWidth="1"/>
    <col min="4" max="4" width="15.125" style="46" customWidth="1"/>
    <col min="5" max="5" width="3.625" style="46" customWidth="1"/>
    <col min="6" max="6" width="13.625" style="46" customWidth="1"/>
    <col min="7" max="7" width="9.625" style="46" customWidth="1"/>
    <col min="8" max="8" width="9.625" style="46" hidden="1" customWidth="1"/>
    <col min="9" max="9" width="7.125" style="46" hidden="1" customWidth="1"/>
    <col min="10" max="11" width="5.625" style="46" hidden="1" customWidth="1"/>
    <col min="12" max="12" width="6.5" style="46" hidden="1" customWidth="1"/>
    <col min="13" max="13" width="10" style="46" hidden="1" customWidth="1"/>
    <col min="14" max="15" width="10.375" style="46" hidden="1" customWidth="1"/>
    <col min="16" max="17" width="8.125" style="46" hidden="1" customWidth="1"/>
    <col min="18" max="18" width="6.375" style="46" hidden="1" customWidth="1"/>
    <col min="19" max="19" width="8.125" style="46" hidden="1" customWidth="1"/>
    <col min="20" max="24" width="10.125" style="46" hidden="1" customWidth="1"/>
    <col min="25" max="37" width="9" style="46" hidden="1" customWidth="1"/>
    <col min="38" max="16384" width="9" style="46"/>
  </cols>
  <sheetData>
    <row r="1" spans="1:37" ht="14.25" customHeight="1" thickBot="1">
      <c r="A1" s="196" t="s">
        <v>933</v>
      </c>
      <c r="B1" s="197"/>
      <c r="C1" s="205" t="s">
        <v>1003</v>
      </c>
      <c r="D1" s="191"/>
      <c r="E1" s="191"/>
      <c r="F1" s="191"/>
      <c r="G1" s="191"/>
      <c r="H1" s="191"/>
      <c r="I1" s="191"/>
      <c r="J1" s="47" t="str">
        <f>IF(COUNTA(J6:J45)&gt;6,"ﾘﾚｰ人数ｵｰﾊﾞｰ","")</f>
        <v/>
      </c>
      <c r="K1" s="48" t="str">
        <f>IF(COUNTA(K6:K45)&gt;6,"ﾘﾚｰ人数ｵｰﾊﾞｰ","")</f>
        <v/>
      </c>
    </row>
    <row r="2" spans="1:37" ht="14.25" customHeight="1" thickBot="1">
      <c r="A2" s="198"/>
      <c r="B2" s="199"/>
      <c r="C2" s="49" t="str">
        <f>"所属名："&amp;所属データ!$C$4</f>
        <v>所属名：</v>
      </c>
      <c r="D2" s="45"/>
      <c r="F2" s="175" t="str">
        <f>"代表者名：  "&amp;所属データ!$C$10&amp;"　　"</f>
        <v>代表者名：  　　</v>
      </c>
      <c r="G2" s="175"/>
      <c r="H2" s="175"/>
      <c r="I2" s="175"/>
      <c r="J2" s="209" t="s">
        <v>709</v>
      </c>
      <c r="K2" s="206" t="s">
        <v>710</v>
      </c>
    </row>
    <row r="3" spans="1:37" ht="14.25" customHeight="1" thickBot="1">
      <c r="A3" s="204"/>
      <c r="B3" s="204"/>
      <c r="C3" s="204"/>
      <c r="D3" s="204"/>
      <c r="E3" s="204"/>
      <c r="F3" s="208" t="str">
        <f>"監督名："&amp;所属データ!$C$12</f>
        <v>監督名：</v>
      </c>
      <c r="G3" s="208"/>
      <c r="H3" s="208"/>
      <c r="I3" s="208"/>
      <c r="J3" s="210"/>
      <c r="K3" s="207"/>
      <c r="L3" s="46" t="s">
        <v>708</v>
      </c>
    </row>
    <row r="4" spans="1:37" ht="12" customHeight="1">
      <c r="A4" s="200" t="s">
        <v>13</v>
      </c>
      <c r="B4" s="202" t="s">
        <v>48</v>
      </c>
      <c r="C4" s="50" t="s">
        <v>18</v>
      </c>
      <c r="D4" s="50" t="s">
        <v>17</v>
      </c>
      <c r="E4" s="194" t="s">
        <v>24</v>
      </c>
      <c r="F4" s="211" t="s">
        <v>696</v>
      </c>
      <c r="G4" s="212"/>
      <c r="H4" s="213" t="s">
        <v>905</v>
      </c>
      <c r="I4" s="214"/>
      <c r="J4" s="51" t="s">
        <v>47</v>
      </c>
      <c r="K4" s="52" t="s">
        <v>47</v>
      </c>
      <c r="L4" s="53"/>
    </row>
    <row r="5" spans="1:37" ht="13.5" customHeight="1" thickBot="1">
      <c r="A5" s="201"/>
      <c r="B5" s="203"/>
      <c r="C5" s="54" t="s">
        <v>20</v>
      </c>
      <c r="D5" s="54" t="s">
        <v>20</v>
      </c>
      <c r="E5" s="195"/>
      <c r="F5" s="55" t="s">
        <v>46</v>
      </c>
      <c r="G5" s="56" t="s">
        <v>47</v>
      </c>
      <c r="H5" s="55" t="s">
        <v>46</v>
      </c>
      <c r="I5" s="57" t="s">
        <v>47</v>
      </c>
      <c r="J5" s="37"/>
      <c r="K5" s="38"/>
      <c r="L5" s="53">
        <f>40-COUNTBLANK(C6:C45)</f>
        <v>0</v>
      </c>
      <c r="P5" s="46" t="s">
        <v>809</v>
      </c>
      <c r="Q5" s="46" t="s">
        <v>810</v>
      </c>
      <c r="R5" s="46" t="s">
        <v>811</v>
      </c>
      <c r="S5" s="46" t="s">
        <v>812</v>
      </c>
    </row>
    <row r="6" spans="1:37" ht="14.25" customHeight="1">
      <c r="A6" s="58">
        <v>1</v>
      </c>
      <c r="B6" s="6"/>
      <c r="C6" s="16"/>
      <c r="D6" s="16"/>
      <c r="E6" s="17"/>
      <c r="F6" s="9"/>
      <c r="G6" s="149"/>
      <c r="H6" s="148"/>
      <c r="I6" s="25"/>
      <c r="J6" s="39"/>
      <c r="K6" s="34"/>
      <c r="L6" s="46">
        <f>所属データ!$C$3</f>
        <v>0</v>
      </c>
      <c r="M6" s="59" t="str">
        <f>IF(OR(COUNTBLANK(F6:G6)=0,COUNTBLANK(F6:G6)=2,F6="４種競技"),"","最高記録？")</f>
        <v/>
      </c>
      <c r="N6" s="60" t="str">
        <f t="shared" ref="N6:N45" si="0">IF(OR(E6="",F6=""),"",IF(AND(E6&gt;=VLOOKUP(F6,$B$49:$F$61,4,FALSE),E6&lt;=VLOOKUP(F6,$B$49:$F$61,5,FALSE)),"","学年不一致"))</f>
        <v/>
      </c>
      <c r="O6" s="60" t="str">
        <f t="shared" ref="O6:O45" si="1">IF(OR(M6="最高記録？",M6="４種競技",AND(F6="",H6="")),"",IF(OR(AND(COUNTIF($B$49:$B$56,F6)&gt;0,G6&gt;VLOOKUP(F6,$B$49:$D$61,3,FALSE)),AND(COUNTIF($B$57:$B$61,F6)&gt;0,G6&lt;VLOOKUP(F6,$B$49:$D$61,3,FALSE))),"記録確認",""))</f>
        <v/>
      </c>
      <c r="P6" s="60" t="str">
        <f t="shared" ref="P6:P45" si="2">IF(OR(G6="",COUNTIF($B$49:$B$58,F6)=0),"",IF(OR(VLOOKUP(F6,$B$49:$G$58,6,FALSE)&gt;=G6,OR(R6=1,S6=1)),1,""))</f>
        <v/>
      </c>
      <c r="Q6" s="60" t="str">
        <f t="shared" ref="Q6:Q45" si="3">IF(OR(G6="",COUNTIF($B$59:$B$66,F6)=0),"",IF(OR(VLOOKUP(F6,$B$59:$G$66,6,FALSE)&lt;=G6,OR(S6=1,R6=1)),1,""))</f>
        <v/>
      </c>
      <c r="R6" s="60" t="str">
        <f t="shared" ref="R6:R45" si="4">IF(OR(I6="",COUNTIF($B$49:$B$58,H6)=0),"",IF(VLOOKUP(H6,$B$49:$G$58,6,FALSE)&gt;=I6,1,""))</f>
        <v/>
      </c>
      <c r="S6" s="60" t="str">
        <f t="shared" ref="S6:S45" si="5">IF(OR(I6="",COUNTIF($B$59:$B$66,H6)=0),"",IF(VLOOKUP(H6,$B$59:$G$66,6,FALSE)&lt;=I6,1,""))</f>
        <v/>
      </c>
      <c r="T6" s="60" t="str">
        <f>IF(P6=1,F6,"")</f>
        <v/>
      </c>
      <c r="U6" s="60" t="str">
        <f>IF(Q6=1,F6,"")</f>
        <v/>
      </c>
      <c r="V6" s="60" t="str">
        <f>IF(R6=1,H6,"")</f>
        <v/>
      </c>
      <c r="W6" s="60" t="str">
        <f>IF(S6=1,H6,"")</f>
        <v/>
      </c>
      <c r="X6" s="60"/>
      <c r="Y6" s="46" t="str">
        <f>IF(J6="","",B6)</f>
        <v/>
      </c>
      <c r="Z6" s="46" t="str">
        <f>IF(K6="","",B6)</f>
        <v/>
      </c>
      <c r="AB6" s="61" t="s">
        <v>698</v>
      </c>
      <c r="AC6" s="61" t="s">
        <v>699</v>
      </c>
      <c r="AD6" s="61" t="s">
        <v>700</v>
      </c>
      <c r="AE6" s="61" t="s">
        <v>701</v>
      </c>
      <c r="AF6" s="61" t="s">
        <v>702</v>
      </c>
      <c r="AG6" s="61" t="s">
        <v>703</v>
      </c>
      <c r="AH6" s="61" t="s">
        <v>704</v>
      </c>
      <c r="AI6" s="61" t="s">
        <v>705</v>
      </c>
      <c r="AJ6" s="61" t="s">
        <v>706</v>
      </c>
      <c r="AK6" s="61" t="s">
        <v>707</v>
      </c>
    </row>
    <row r="7" spans="1:37" ht="14.25" customHeight="1">
      <c r="A7" s="62">
        <v>2</v>
      </c>
      <c r="B7" s="8"/>
      <c r="C7" s="18"/>
      <c r="D7" s="18"/>
      <c r="E7" s="19"/>
      <c r="F7" s="10"/>
      <c r="G7" s="150"/>
      <c r="H7" s="146"/>
      <c r="I7" s="26"/>
      <c r="J7" s="40"/>
      <c r="K7" s="35"/>
      <c r="L7" s="46">
        <f>所属データ!$C$3</f>
        <v>0</v>
      </c>
      <c r="M7" s="59" t="str">
        <f t="shared" ref="M7:M45" si="6">IF(OR(COUNTBLANK(F7:G7)=0,COUNTBLANK(F7:G7)=2,F7="４種競技"),"","最高記録？")</f>
        <v/>
      </c>
      <c r="N7" s="60" t="str">
        <f t="shared" si="0"/>
        <v/>
      </c>
      <c r="O7" s="60" t="str">
        <f t="shared" si="1"/>
        <v/>
      </c>
      <c r="P7" s="60" t="str">
        <f t="shared" si="2"/>
        <v/>
      </c>
      <c r="Q7" s="60" t="str">
        <f t="shared" si="3"/>
        <v/>
      </c>
      <c r="R7" s="60" t="str">
        <f t="shared" si="4"/>
        <v/>
      </c>
      <c r="S7" s="60" t="str">
        <f t="shared" si="5"/>
        <v/>
      </c>
      <c r="T7" s="60" t="str">
        <f t="shared" ref="T7:T45" si="7">IF(P7=1,F7,"")</f>
        <v/>
      </c>
      <c r="U7" s="60" t="str">
        <f t="shared" ref="U7:U45" si="8">IF(Q7=1,F7,"")</f>
        <v/>
      </c>
      <c r="V7" s="60" t="str">
        <f t="shared" ref="V7:V45" si="9">IF(R7=1,H7,"")</f>
        <v/>
      </c>
      <c r="W7" s="60" t="str">
        <f t="shared" ref="W7:W45" si="10">IF(S7=1,H7,"")</f>
        <v/>
      </c>
      <c r="X7" s="60"/>
      <c r="Y7" s="46" t="str">
        <f t="shared" ref="Y7:Y45" si="11">IF(J7="","",B7)</f>
        <v/>
      </c>
      <c r="Z7" s="46" t="str">
        <f t="shared" ref="Z7:Z45" si="12">IF(K7="","",B7)</f>
        <v/>
      </c>
      <c r="AA7" s="46">
        <f>IF(COUNTA(J6:J45)&gt;0,203,0)</f>
        <v>0</v>
      </c>
      <c r="AB7" s="46">
        <f>430000+所属データ!$C$3</f>
        <v>430000</v>
      </c>
      <c r="AC7" s="46" t="str">
        <f>所属データ!$C$4</f>
        <v/>
      </c>
      <c r="AE7" s="46" t="str">
        <f>IF(J5="","",RIGHT(J5+100000,5))</f>
        <v/>
      </c>
      <c r="AF7" s="46" t="str">
        <f>IF(ISERROR(SMALL($Y$6:$Y$58,1)),"",432000000+SMALL($Y$6:$Y$58,1))</f>
        <v/>
      </c>
      <c r="AG7" s="46" t="str">
        <f>IF(ISERROR(SMALL($Y$6:$Y$58,2)),"",432000000+SMALL($Y$6:$Y$58,2))</f>
        <v/>
      </c>
      <c r="AH7" s="46" t="str">
        <f>IF(ISERROR(SMALL($Y$6:$Y$58,3)),"",432000000+SMALL($Y$6:$Y$58,3))</f>
        <v/>
      </c>
      <c r="AI7" s="46" t="str">
        <f>IF(ISERROR(SMALL($Y$6:$Y$58,4)),"",432000000+SMALL($Y$6:$Y$58,4))</f>
        <v/>
      </c>
      <c r="AJ7" s="46" t="str">
        <f>IF(ISERROR(SMALL($Y$6:$Y$58,5)),"",432000000+SMALL($Y$6:$Y$58,5))</f>
        <v/>
      </c>
      <c r="AK7" s="46" t="str">
        <f>IF(ISERROR(SMALL($Y$6:$Y$58,6)),"",432000000+SMALL($Y$6:$Y$58,6))</f>
        <v/>
      </c>
    </row>
    <row r="8" spans="1:37" ht="14.25" customHeight="1">
      <c r="A8" s="62">
        <v>3</v>
      </c>
      <c r="B8" s="8"/>
      <c r="C8" s="18"/>
      <c r="D8" s="18"/>
      <c r="E8" s="19"/>
      <c r="F8" s="10"/>
      <c r="G8" s="150"/>
      <c r="H8" s="146"/>
      <c r="I8" s="26"/>
      <c r="J8" s="40"/>
      <c r="K8" s="35"/>
      <c r="L8" s="46">
        <f>所属データ!$C$3</f>
        <v>0</v>
      </c>
      <c r="M8" s="59" t="str">
        <f t="shared" si="6"/>
        <v/>
      </c>
      <c r="N8" s="60" t="str">
        <f t="shared" si="0"/>
        <v/>
      </c>
      <c r="O8" s="60" t="str">
        <f t="shared" si="1"/>
        <v/>
      </c>
      <c r="P8" s="60" t="str">
        <f t="shared" si="2"/>
        <v/>
      </c>
      <c r="Q8" s="60" t="str">
        <f t="shared" si="3"/>
        <v/>
      </c>
      <c r="R8" s="60" t="str">
        <f t="shared" si="4"/>
        <v/>
      </c>
      <c r="S8" s="60" t="str">
        <f t="shared" si="5"/>
        <v/>
      </c>
      <c r="T8" s="60" t="str">
        <f t="shared" si="7"/>
        <v/>
      </c>
      <c r="U8" s="60" t="str">
        <f t="shared" si="8"/>
        <v/>
      </c>
      <c r="V8" s="60" t="str">
        <f t="shared" si="9"/>
        <v/>
      </c>
      <c r="W8" s="60" t="str">
        <f t="shared" si="10"/>
        <v/>
      </c>
      <c r="X8" s="60"/>
      <c r="Y8" s="46" t="str">
        <f t="shared" si="11"/>
        <v/>
      </c>
      <c r="Z8" s="46" t="str">
        <f t="shared" si="12"/>
        <v/>
      </c>
      <c r="AA8" s="46">
        <f>IF(COUNTA(K6:K45)&gt;0,212,0)</f>
        <v>0</v>
      </c>
      <c r="AB8" s="46">
        <f>430000+所属データ!$C$3</f>
        <v>430000</v>
      </c>
      <c r="AC8" s="46" t="str">
        <f>所属データ!$C$4</f>
        <v/>
      </c>
      <c r="AE8" s="46" t="str">
        <f>IF(K5="","",RIGHT(K5+100000,5))</f>
        <v/>
      </c>
      <c r="AF8" s="46" t="str">
        <f>IF(ISERROR(SMALL($Z$6:$Z$58,1)),"",432000000+SMALL($Z$6:$Z$58,1))</f>
        <v/>
      </c>
      <c r="AG8" s="46" t="str">
        <f>IF(ISERROR(SMALL($Z$6:$Z$58,2)),"",432000000+SMALL($Z$6:$Z$58,2))</f>
        <v/>
      </c>
      <c r="AH8" s="46" t="str">
        <f>IF(ISERROR(SMALL($Z$6:$Z$58,3)),"",432000000+SMALL($Z$6:$Z$58,3))</f>
        <v/>
      </c>
      <c r="AI8" s="46" t="str">
        <f>IF(ISERROR(SMALL($Z$6:$Z$58,4)),"",432000000+SMALL($Z$6:$Z$58,4))</f>
        <v/>
      </c>
      <c r="AJ8" s="46" t="str">
        <f>IF(ISERROR(SMALL($Z$6:$Z$58,5)),"",432000000+SMALL($Z$6:$Z$58,5))</f>
        <v/>
      </c>
      <c r="AK8" s="46" t="str">
        <f>IF(ISERROR(SMALL($Z$6:$Z$58,6)),"",432000000+SMALL($Z$6:$Z$58,6))</f>
        <v/>
      </c>
    </row>
    <row r="9" spans="1:37" ht="14.25" customHeight="1">
      <c r="A9" s="62">
        <v>4</v>
      </c>
      <c r="B9" s="142"/>
      <c r="C9" s="143"/>
      <c r="D9" s="143"/>
      <c r="E9" s="144"/>
      <c r="F9" s="10"/>
      <c r="G9" s="150"/>
      <c r="H9" s="146"/>
      <c r="I9" s="26"/>
      <c r="J9" s="40"/>
      <c r="K9" s="35"/>
      <c r="L9" s="46">
        <f>所属データ!$C$3</f>
        <v>0</v>
      </c>
      <c r="M9" s="59" t="str">
        <f t="shared" si="6"/>
        <v/>
      </c>
      <c r="N9" s="60" t="str">
        <f t="shared" si="0"/>
        <v/>
      </c>
      <c r="O9" s="60" t="str">
        <f t="shared" si="1"/>
        <v/>
      </c>
      <c r="P9" s="60" t="str">
        <f t="shared" si="2"/>
        <v/>
      </c>
      <c r="Q9" s="60" t="str">
        <f t="shared" si="3"/>
        <v/>
      </c>
      <c r="R9" s="60" t="str">
        <f t="shared" si="4"/>
        <v/>
      </c>
      <c r="S9" s="60" t="str">
        <f t="shared" si="5"/>
        <v/>
      </c>
      <c r="T9" s="60" t="str">
        <f t="shared" si="7"/>
        <v/>
      </c>
      <c r="U9" s="60" t="str">
        <f t="shared" si="8"/>
        <v/>
      </c>
      <c r="V9" s="60" t="str">
        <f t="shared" si="9"/>
        <v/>
      </c>
      <c r="W9" s="60" t="str">
        <f t="shared" si="10"/>
        <v/>
      </c>
      <c r="X9" s="60"/>
      <c r="Y9" s="46" t="str">
        <f t="shared" si="11"/>
        <v/>
      </c>
      <c r="Z9" s="46" t="str">
        <f t="shared" si="12"/>
        <v/>
      </c>
    </row>
    <row r="10" spans="1:37" ht="14.25" customHeight="1" thickBot="1">
      <c r="A10" s="63">
        <v>5</v>
      </c>
      <c r="B10" s="7"/>
      <c r="C10" s="20"/>
      <c r="D10" s="20"/>
      <c r="E10" s="21"/>
      <c r="F10" s="10"/>
      <c r="G10" s="151"/>
      <c r="H10" s="147"/>
      <c r="I10" s="27"/>
      <c r="J10" s="41"/>
      <c r="K10" s="36"/>
      <c r="L10" s="46">
        <f>所属データ!$C$3</f>
        <v>0</v>
      </c>
      <c r="M10" s="59" t="str">
        <f t="shared" si="6"/>
        <v/>
      </c>
      <c r="N10" s="60" t="str">
        <f t="shared" si="0"/>
        <v/>
      </c>
      <c r="O10" s="60" t="str">
        <f t="shared" si="1"/>
        <v/>
      </c>
      <c r="P10" s="60" t="str">
        <f t="shared" si="2"/>
        <v/>
      </c>
      <c r="Q10" s="60" t="str">
        <f t="shared" si="3"/>
        <v/>
      </c>
      <c r="R10" s="60" t="str">
        <f t="shared" si="4"/>
        <v/>
      </c>
      <c r="S10" s="60" t="str">
        <f t="shared" si="5"/>
        <v/>
      </c>
      <c r="T10" s="60" t="str">
        <f t="shared" si="7"/>
        <v/>
      </c>
      <c r="U10" s="60" t="str">
        <f t="shared" si="8"/>
        <v/>
      </c>
      <c r="V10" s="60" t="str">
        <f t="shared" si="9"/>
        <v/>
      </c>
      <c r="W10" s="60" t="str">
        <f t="shared" si="10"/>
        <v/>
      </c>
      <c r="X10" s="60"/>
      <c r="Y10" s="46" t="str">
        <f t="shared" si="11"/>
        <v/>
      </c>
      <c r="Z10" s="46" t="str">
        <f t="shared" si="12"/>
        <v/>
      </c>
    </row>
    <row r="11" spans="1:37" ht="14.25" customHeight="1">
      <c r="A11" s="58">
        <v>6</v>
      </c>
      <c r="B11" s="6"/>
      <c r="C11" s="16"/>
      <c r="D11" s="16"/>
      <c r="E11" s="17"/>
      <c r="F11" s="9"/>
      <c r="G11" s="149"/>
      <c r="H11" s="145"/>
      <c r="I11" s="25"/>
      <c r="J11" s="39"/>
      <c r="K11" s="34"/>
      <c r="L11" s="46">
        <f>所属データ!$C$3</f>
        <v>0</v>
      </c>
      <c r="M11" s="59" t="str">
        <f>IF(OR(COUNTBLANK(F11:G11)=0,COUNTBLANK(F11:G11)=2,F11="４種競技"),"","最高記録？")</f>
        <v/>
      </c>
      <c r="N11" s="60" t="str">
        <f t="shared" si="0"/>
        <v/>
      </c>
      <c r="O11" s="60" t="str">
        <f t="shared" si="1"/>
        <v/>
      </c>
      <c r="P11" s="60" t="str">
        <f t="shared" si="2"/>
        <v/>
      </c>
      <c r="Q11" s="60" t="str">
        <f t="shared" si="3"/>
        <v/>
      </c>
      <c r="R11" s="60" t="str">
        <f t="shared" si="4"/>
        <v/>
      </c>
      <c r="S11" s="60" t="str">
        <f t="shared" si="5"/>
        <v/>
      </c>
      <c r="T11" s="60" t="str">
        <f t="shared" si="7"/>
        <v/>
      </c>
      <c r="U11" s="60" t="str">
        <f t="shared" si="8"/>
        <v/>
      </c>
      <c r="V11" s="60" t="str">
        <f t="shared" si="9"/>
        <v/>
      </c>
      <c r="W11" s="60" t="str">
        <f t="shared" si="10"/>
        <v/>
      </c>
      <c r="X11" s="60"/>
      <c r="Y11" s="46" t="str">
        <f t="shared" si="11"/>
        <v/>
      </c>
      <c r="Z11" s="46" t="str">
        <f t="shared" si="12"/>
        <v/>
      </c>
    </row>
    <row r="12" spans="1:37" ht="14.25" customHeight="1">
      <c r="A12" s="62">
        <v>7</v>
      </c>
      <c r="B12" s="142"/>
      <c r="C12" s="143"/>
      <c r="D12" s="143"/>
      <c r="E12" s="144"/>
      <c r="F12" s="10"/>
      <c r="G12" s="150"/>
      <c r="H12" s="146"/>
      <c r="I12" s="26"/>
      <c r="J12" s="40"/>
      <c r="K12" s="35"/>
      <c r="L12" s="46">
        <f>所属データ!$C$3</f>
        <v>0</v>
      </c>
      <c r="M12" s="59" t="str">
        <f t="shared" si="6"/>
        <v/>
      </c>
      <c r="N12" s="60" t="str">
        <f t="shared" si="0"/>
        <v/>
      </c>
      <c r="O12" s="60" t="str">
        <f t="shared" si="1"/>
        <v/>
      </c>
      <c r="P12" s="60" t="str">
        <f t="shared" si="2"/>
        <v/>
      </c>
      <c r="Q12" s="60" t="str">
        <f t="shared" si="3"/>
        <v/>
      </c>
      <c r="R12" s="60" t="str">
        <f t="shared" si="4"/>
        <v/>
      </c>
      <c r="S12" s="60" t="str">
        <f t="shared" si="5"/>
        <v/>
      </c>
      <c r="T12" s="60" t="str">
        <f t="shared" si="7"/>
        <v/>
      </c>
      <c r="U12" s="60" t="str">
        <f t="shared" si="8"/>
        <v/>
      </c>
      <c r="V12" s="60" t="str">
        <f t="shared" si="9"/>
        <v/>
      </c>
      <c r="W12" s="60" t="str">
        <f t="shared" si="10"/>
        <v/>
      </c>
      <c r="X12" s="60"/>
      <c r="Y12" s="46" t="str">
        <f t="shared" si="11"/>
        <v/>
      </c>
      <c r="Z12" s="46" t="str">
        <f t="shared" si="12"/>
        <v/>
      </c>
    </row>
    <row r="13" spans="1:37" ht="14.25" customHeight="1">
      <c r="A13" s="62">
        <v>8</v>
      </c>
      <c r="B13" s="8"/>
      <c r="C13" s="18"/>
      <c r="D13" s="18"/>
      <c r="E13" s="19"/>
      <c r="F13" s="10"/>
      <c r="G13" s="150"/>
      <c r="H13" s="146"/>
      <c r="I13" s="26"/>
      <c r="J13" s="40"/>
      <c r="K13" s="35"/>
      <c r="L13" s="46">
        <f>所属データ!$C$3</f>
        <v>0</v>
      </c>
      <c r="M13" s="59" t="str">
        <f t="shared" si="6"/>
        <v/>
      </c>
      <c r="N13" s="60" t="str">
        <f t="shared" si="0"/>
        <v/>
      </c>
      <c r="O13" s="60" t="str">
        <f t="shared" si="1"/>
        <v/>
      </c>
      <c r="P13" s="60" t="str">
        <f t="shared" si="2"/>
        <v/>
      </c>
      <c r="Q13" s="60" t="str">
        <f t="shared" si="3"/>
        <v/>
      </c>
      <c r="R13" s="60" t="str">
        <f t="shared" si="4"/>
        <v/>
      </c>
      <c r="S13" s="60" t="str">
        <f t="shared" si="5"/>
        <v/>
      </c>
      <c r="T13" s="60" t="str">
        <f t="shared" si="7"/>
        <v/>
      </c>
      <c r="U13" s="60" t="str">
        <f t="shared" si="8"/>
        <v/>
      </c>
      <c r="V13" s="60" t="str">
        <f t="shared" si="9"/>
        <v/>
      </c>
      <c r="W13" s="60" t="str">
        <f t="shared" si="10"/>
        <v/>
      </c>
      <c r="X13" s="60"/>
      <c r="Y13" s="46" t="str">
        <f t="shared" si="11"/>
        <v/>
      </c>
      <c r="Z13" s="46" t="str">
        <f t="shared" si="12"/>
        <v/>
      </c>
    </row>
    <row r="14" spans="1:37" ht="14.25" customHeight="1">
      <c r="A14" s="62">
        <v>9</v>
      </c>
      <c r="B14" s="142"/>
      <c r="C14" s="143"/>
      <c r="D14" s="143"/>
      <c r="E14" s="144"/>
      <c r="F14" s="10"/>
      <c r="G14" s="150"/>
      <c r="H14" s="146"/>
      <c r="I14" s="26"/>
      <c r="J14" s="40"/>
      <c r="K14" s="35"/>
      <c r="L14" s="46">
        <f>所属データ!$C$3</f>
        <v>0</v>
      </c>
      <c r="M14" s="59" t="str">
        <f t="shared" si="6"/>
        <v/>
      </c>
      <c r="N14" s="60" t="str">
        <f t="shared" si="0"/>
        <v/>
      </c>
      <c r="O14" s="60" t="str">
        <f t="shared" si="1"/>
        <v/>
      </c>
      <c r="P14" s="60" t="str">
        <f t="shared" si="2"/>
        <v/>
      </c>
      <c r="Q14" s="60" t="str">
        <f t="shared" si="3"/>
        <v/>
      </c>
      <c r="R14" s="60" t="str">
        <f t="shared" si="4"/>
        <v/>
      </c>
      <c r="S14" s="60" t="str">
        <f t="shared" si="5"/>
        <v/>
      </c>
      <c r="T14" s="60" t="str">
        <f t="shared" si="7"/>
        <v/>
      </c>
      <c r="U14" s="60" t="str">
        <f t="shared" si="8"/>
        <v/>
      </c>
      <c r="V14" s="60" t="str">
        <f t="shared" si="9"/>
        <v/>
      </c>
      <c r="W14" s="60" t="str">
        <f t="shared" si="10"/>
        <v/>
      </c>
      <c r="X14" s="60"/>
      <c r="Y14" s="46" t="str">
        <f t="shared" si="11"/>
        <v/>
      </c>
      <c r="Z14" s="46" t="str">
        <f t="shared" si="12"/>
        <v/>
      </c>
    </row>
    <row r="15" spans="1:37" ht="14.25" customHeight="1" thickBot="1">
      <c r="A15" s="63">
        <v>10</v>
      </c>
      <c r="B15" s="7"/>
      <c r="C15" s="20"/>
      <c r="D15" s="20"/>
      <c r="E15" s="21"/>
      <c r="F15" s="10"/>
      <c r="G15" s="151"/>
      <c r="H15" s="147"/>
      <c r="I15" s="27"/>
      <c r="J15" s="41"/>
      <c r="K15" s="36"/>
      <c r="L15" s="46">
        <f>所属データ!$C$3</f>
        <v>0</v>
      </c>
      <c r="M15" s="59" t="str">
        <f t="shared" si="6"/>
        <v/>
      </c>
      <c r="N15" s="60" t="str">
        <f t="shared" si="0"/>
        <v/>
      </c>
      <c r="O15" s="60" t="str">
        <f t="shared" si="1"/>
        <v/>
      </c>
      <c r="P15" s="60" t="str">
        <f t="shared" si="2"/>
        <v/>
      </c>
      <c r="Q15" s="60" t="str">
        <f t="shared" si="3"/>
        <v/>
      </c>
      <c r="R15" s="60" t="str">
        <f t="shared" si="4"/>
        <v/>
      </c>
      <c r="S15" s="60" t="str">
        <f t="shared" si="5"/>
        <v/>
      </c>
      <c r="T15" s="60" t="str">
        <f t="shared" si="7"/>
        <v/>
      </c>
      <c r="U15" s="60" t="str">
        <f t="shared" si="8"/>
        <v/>
      </c>
      <c r="V15" s="60" t="str">
        <f t="shared" si="9"/>
        <v/>
      </c>
      <c r="W15" s="60" t="str">
        <f t="shared" si="10"/>
        <v/>
      </c>
      <c r="X15" s="60"/>
      <c r="Y15" s="46" t="str">
        <f t="shared" si="11"/>
        <v/>
      </c>
      <c r="Z15" s="46" t="str">
        <f t="shared" si="12"/>
        <v/>
      </c>
    </row>
    <row r="16" spans="1:37" ht="14.25" customHeight="1">
      <c r="A16" s="58">
        <v>11</v>
      </c>
      <c r="B16" s="6"/>
      <c r="C16" s="16"/>
      <c r="D16" s="16"/>
      <c r="E16" s="17"/>
      <c r="F16" s="9"/>
      <c r="G16" s="149"/>
      <c r="H16" s="145"/>
      <c r="I16" s="25"/>
      <c r="J16" s="39"/>
      <c r="K16" s="34"/>
      <c r="L16" s="46">
        <f>所属データ!$C$3</f>
        <v>0</v>
      </c>
      <c r="M16" s="59" t="str">
        <f t="shared" si="6"/>
        <v/>
      </c>
      <c r="N16" s="60" t="str">
        <f t="shared" si="0"/>
        <v/>
      </c>
      <c r="O16" s="60" t="str">
        <f t="shared" si="1"/>
        <v/>
      </c>
      <c r="P16" s="60" t="str">
        <f t="shared" si="2"/>
        <v/>
      </c>
      <c r="Q16" s="60" t="str">
        <f t="shared" si="3"/>
        <v/>
      </c>
      <c r="R16" s="60" t="str">
        <f t="shared" si="4"/>
        <v/>
      </c>
      <c r="S16" s="60" t="str">
        <f t="shared" si="5"/>
        <v/>
      </c>
      <c r="T16" s="60" t="str">
        <f t="shared" si="7"/>
        <v/>
      </c>
      <c r="U16" s="60" t="str">
        <f t="shared" si="8"/>
        <v/>
      </c>
      <c r="V16" s="60" t="str">
        <f t="shared" si="9"/>
        <v/>
      </c>
      <c r="W16" s="60" t="str">
        <f t="shared" si="10"/>
        <v/>
      </c>
      <c r="X16" s="60"/>
      <c r="Y16" s="46" t="str">
        <f t="shared" si="11"/>
        <v/>
      </c>
      <c r="Z16" s="46" t="str">
        <f t="shared" si="12"/>
        <v/>
      </c>
    </row>
    <row r="17" spans="1:26" ht="14.25" customHeight="1">
      <c r="A17" s="62">
        <v>12</v>
      </c>
      <c r="B17" s="8"/>
      <c r="C17" s="18"/>
      <c r="D17" s="18"/>
      <c r="E17" s="19"/>
      <c r="F17" s="10"/>
      <c r="G17" s="150"/>
      <c r="H17" s="146"/>
      <c r="I17" s="26"/>
      <c r="J17" s="40"/>
      <c r="K17" s="35"/>
      <c r="L17" s="46">
        <f>所属データ!$C$3</f>
        <v>0</v>
      </c>
      <c r="M17" s="59" t="str">
        <f t="shared" si="6"/>
        <v/>
      </c>
      <c r="N17" s="60" t="str">
        <f t="shared" si="0"/>
        <v/>
      </c>
      <c r="O17" s="60" t="str">
        <f t="shared" si="1"/>
        <v/>
      </c>
      <c r="P17" s="60" t="str">
        <f t="shared" si="2"/>
        <v/>
      </c>
      <c r="Q17" s="60" t="str">
        <f t="shared" si="3"/>
        <v/>
      </c>
      <c r="R17" s="60" t="str">
        <f t="shared" si="4"/>
        <v/>
      </c>
      <c r="S17" s="60" t="str">
        <f t="shared" si="5"/>
        <v/>
      </c>
      <c r="T17" s="60" t="str">
        <f t="shared" si="7"/>
        <v/>
      </c>
      <c r="U17" s="60" t="str">
        <f t="shared" si="8"/>
        <v/>
      </c>
      <c r="V17" s="60" t="str">
        <f t="shared" si="9"/>
        <v/>
      </c>
      <c r="W17" s="60" t="str">
        <f t="shared" si="10"/>
        <v/>
      </c>
      <c r="X17" s="60"/>
      <c r="Y17" s="46" t="str">
        <f t="shared" si="11"/>
        <v/>
      </c>
      <c r="Z17" s="46" t="str">
        <f t="shared" si="12"/>
        <v/>
      </c>
    </row>
    <row r="18" spans="1:26" ht="14.25" customHeight="1">
      <c r="A18" s="62">
        <v>13</v>
      </c>
      <c r="B18" s="8"/>
      <c r="C18" s="18"/>
      <c r="D18" s="18"/>
      <c r="E18" s="19"/>
      <c r="F18" s="10"/>
      <c r="G18" s="150"/>
      <c r="H18" s="146"/>
      <c r="I18" s="26"/>
      <c r="J18" s="40"/>
      <c r="K18" s="35"/>
      <c r="L18" s="46">
        <f>所属データ!$C$3</f>
        <v>0</v>
      </c>
      <c r="M18" s="59" t="str">
        <f t="shared" si="6"/>
        <v/>
      </c>
      <c r="N18" s="60" t="str">
        <f t="shared" si="0"/>
        <v/>
      </c>
      <c r="O18" s="60" t="str">
        <f t="shared" si="1"/>
        <v/>
      </c>
      <c r="P18" s="60" t="str">
        <f t="shared" si="2"/>
        <v/>
      </c>
      <c r="Q18" s="60" t="str">
        <f t="shared" si="3"/>
        <v/>
      </c>
      <c r="R18" s="60" t="str">
        <f t="shared" si="4"/>
        <v/>
      </c>
      <c r="S18" s="60" t="str">
        <f t="shared" si="5"/>
        <v/>
      </c>
      <c r="T18" s="60" t="str">
        <f t="shared" si="7"/>
        <v/>
      </c>
      <c r="U18" s="60" t="str">
        <f t="shared" si="8"/>
        <v/>
      </c>
      <c r="V18" s="60" t="str">
        <f t="shared" si="9"/>
        <v/>
      </c>
      <c r="W18" s="60" t="str">
        <f t="shared" si="10"/>
        <v/>
      </c>
      <c r="X18" s="60"/>
      <c r="Y18" s="46" t="str">
        <f t="shared" si="11"/>
        <v/>
      </c>
      <c r="Z18" s="46" t="str">
        <f t="shared" si="12"/>
        <v/>
      </c>
    </row>
    <row r="19" spans="1:26" ht="14.25" customHeight="1">
      <c r="A19" s="62">
        <v>14</v>
      </c>
      <c r="B19" s="8"/>
      <c r="C19" s="18"/>
      <c r="D19" s="18"/>
      <c r="E19" s="19"/>
      <c r="F19" s="10"/>
      <c r="G19" s="150"/>
      <c r="H19" s="146"/>
      <c r="I19" s="26"/>
      <c r="J19" s="40"/>
      <c r="K19" s="35"/>
      <c r="L19" s="46">
        <f>所属データ!$C$3</f>
        <v>0</v>
      </c>
      <c r="M19" s="59" t="str">
        <f t="shared" si="6"/>
        <v/>
      </c>
      <c r="N19" s="60" t="str">
        <f t="shared" si="0"/>
        <v/>
      </c>
      <c r="O19" s="60" t="str">
        <f t="shared" si="1"/>
        <v/>
      </c>
      <c r="P19" s="60" t="str">
        <f t="shared" si="2"/>
        <v/>
      </c>
      <c r="Q19" s="60" t="str">
        <f t="shared" si="3"/>
        <v/>
      </c>
      <c r="R19" s="60" t="str">
        <f t="shared" si="4"/>
        <v/>
      </c>
      <c r="S19" s="60" t="str">
        <f t="shared" si="5"/>
        <v/>
      </c>
      <c r="T19" s="60" t="str">
        <f t="shared" si="7"/>
        <v/>
      </c>
      <c r="U19" s="60" t="str">
        <f t="shared" si="8"/>
        <v/>
      </c>
      <c r="V19" s="60" t="str">
        <f t="shared" si="9"/>
        <v/>
      </c>
      <c r="W19" s="60" t="str">
        <f t="shared" si="10"/>
        <v/>
      </c>
      <c r="X19" s="60"/>
      <c r="Y19" s="46" t="str">
        <f t="shared" si="11"/>
        <v/>
      </c>
      <c r="Z19" s="46" t="str">
        <f t="shared" si="12"/>
        <v/>
      </c>
    </row>
    <row r="20" spans="1:26" ht="14.25" customHeight="1" thickBot="1">
      <c r="A20" s="63">
        <v>15</v>
      </c>
      <c r="B20" s="7"/>
      <c r="C20" s="20"/>
      <c r="D20" s="20"/>
      <c r="E20" s="21"/>
      <c r="F20" s="10"/>
      <c r="G20" s="151"/>
      <c r="H20" s="147"/>
      <c r="I20" s="27"/>
      <c r="J20" s="41"/>
      <c r="K20" s="36"/>
      <c r="L20" s="46">
        <f>所属データ!$C$3</f>
        <v>0</v>
      </c>
      <c r="M20" s="59" t="str">
        <f t="shared" si="6"/>
        <v/>
      </c>
      <c r="N20" s="60" t="str">
        <f t="shared" si="0"/>
        <v/>
      </c>
      <c r="O20" s="60" t="str">
        <f t="shared" si="1"/>
        <v/>
      </c>
      <c r="P20" s="60" t="str">
        <f t="shared" si="2"/>
        <v/>
      </c>
      <c r="Q20" s="60" t="str">
        <f t="shared" si="3"/>
        <v/>
      </c>
      <c r="R20" s="60" t="str">
        <f t="shared" si="4"/>
        <v/>
      </c>
      <c r="S20" s="60" t="str">
        <f t="shared" si="5"/>
        <v/>
      </c>
      <c r="T20" s="60" t="str">
        <f t="shared" si="7"/>
        <v/>
      </c>
      <c r="U20" s="60" t="str">
        <f t="shared" si="8"/>
        <v/>
      </c>
      <c r="V20" s="60" t="str">
        <f t="shared" si="9"/>
        <v/>
      </c>
      <c r="W20" s="60" t="str">
        <f t="shared" si="10"/>
        <v/>
      </c>
      <c r="X20" s="60"/>
      <c r="Y20" s="46" t="str">
        <f t="shared" si="11"/>
        <v/>
      </c>
      <c r="Z20" s="46" t="str">
        <f t="shared" si="12"/>
        <v/>
      </c>
    </row>
    <row r="21" spans="1:26" ht="14.25" customHeight="1">
      <c r="A21" s="58">
        <v>16</v>
      </c>
      <c r="B21" s="6"/>
      <c r="C21" s="16"/>
      <c r="D21" s="16"/>
      <c r="E21" s="17"/>
      <c r="F21" s="9"/>
      <c r="G21" s="149"/>
      <c r="H21" s="145"/>
      <c r="I21" s="25"/>
      <c r="J21" s="39"/>
      <c r="K21" s="34"/>
      <c r="L21" s="46">
        <f>所属データ!$C$3</f>
        <v>0</v>
      </c>
      <c r="M21" s="59" t="str">
        <f t="shared" si="6"/>
        <v/>
      </c>
      <c r="N21" s="60" t="str">
        <f t="shared" si="0"/>
        <v/>
      </c>
      <c r="O21" s="60" t="str">
        <f t="shared" si="1"/>
        <v/>
      </c>
      <c r="P21" s="60" t="str">
        <f t="shared" si="2"/>
        <v/>
      </c>
      <c r="Q21" s="60" t="str">
        <f t="shared" si="3"/>
        <v/>
      </c>
      <c r="R21" s="60" t="str">
        <f t="shared" si="4"/>
        <v/>
      </c>
      <c r="S21" s="60" t="str">
        <f t="shared" si="5"/>
        <v/>
      </c>
      <c r="T21" s="60" t="str">
        <f t="shared" si="7"/>
        <v/>
      </c>
      <c r="U21" s="60" t="str">
        <f t="shared" si="8"/>
        <v/>
      </c>
      <c r="V21" s="60" t="str">
        <f t="shared" si="9"/>
        <v/>
      </c>
      <c r="W21" s="60" t="str">
        <f t="shared" si="10"/>
        <v/>
      </c>
      <c r="X21" s="60"/>
      <c r="Y21" s="46" t="str">
        <f t="shared" si="11"/>
        <v/>
      </c>
      <c r="Z21" s="46" t="str">
        <f t="shared" si="12"/>
        <v/>
      </c>
    </row>
    <row r="22" spans="1:26" ht="14.25" customHeight="1">
      <c r="A22" s="62">
        <v>17</v>
      </c>
      <c r="B22" s="142"/>
      <c r="C22" s="143"/>
      <c r="D22" s="143"/>
      <c r="E22" s="144"/>
      <c r="F22" s="10"/>
      <c r="G22" s="150"/>
      <c r="H22" s="146"/>
      <c r="I22" s="26"/>
      <c r="J22" s="40"/>
      <c r="K22" s="35"/>
      <c r="L22" s="46">
        <f>所属データ!$C$3</f>
        <v>0</v>
      </c>
      <c r="M22" s="59" t="str">
        <f t="shared" si="6"/>
        <v/>
      </c>
      <c r="N22" s="60" t="str">
        <f t="shared" si="0"/>
        <v/>
      </c>
      <c r="O22" s="60" t="str">
        <f t="shared" si="1"/>
        <v/>
      </c>
      <c r="P22" s="60" t="str">
        <f t="shared" si="2"/>
        <v/>
      </c>
      <c r="Q22" s="60" t="str">
        <f t="shared" si="3"/>
        <v/>
      </c>
      <c r="R22" s="60" t="str">
        <f t="shared" si="4"/>
        <v/>
      </c>
      <c r="S22" s="60" t="str">
        <f t="shared" si="5"/>
        <v/>
      </c>
      <c r="T22" s="60" t="str">
        <f t="shared" si="7"/>
        <v/>
      </c>
      <c r="U22" s="60" t="str">
        <f t="shared" si="8"/>
        <v/>
      </c>
      <c r="V22" s="60" t="str">
        <f t="shared" si="9"/>
        <v/>
      </c>
      <c r="W22" s="60" t="str">
        <f t="shared" si="10"/>
        <v/>
      </c>
      <c r="X22" s="60"/>
      <c r="Y22" s="46" t="str">
        <f t="shared" si="11"/>
        <v/>
      </c>
      <c r="Z22" s="46" t="str">
        <f t="shared" si="12"/>
        <v/>
      </c>
    </row>
    <row r="23" spans="1:26" ht="14.25" customHeight="1">
      <c r="A23" s="62">
        <v>18</v>
      </c>
      <c r="B23" s="142"/>
      <c r="C23" s="143"/>
      <c r="D23" s="143"/>
      <c r="E23" s="144"/>
      <c r="F23" s="10"/>
      <c r="G23" s="150"/>
      <c r="H23" s="146"/>
      <c r="I23" s="26"/>
      <c r="J23" s="40"/>
      <c r="K23" s="35"/>
      <c r="L23" s="46">
        <f>所属データ!$C$3</f>
        <v>0</v>
      </c>
      <c r="M23" s="59" t="str">
        <f t="shared" si="6"/>
        <v/>
      </c>
      <c r="N23" s="60" t="str">
        <f t="shared" si="0"/>
        <v/>
      </c>
      <c r="O23" s="60" t="str">
        <f t="shared" si="1"/>
        <v/>
      </c>
      <c r="P23" s="60" t="str">
        <f t="shared" si="2"/>
        <v/>
      </c>
      <c r="Q23" s="60" t="str">
        <f t="shared" si="3"/>
        <v/>
      </c>
      <c r="R23" s="60" t="str">
        <f t="shared" si="4"/>
        <v/>
      </c>
      <c r="S23" s="60" t="str">
        <f t="shared" si="5"/>
        <v/>
      </c>
      <c r="T23" s="60" t="str">
        <f t="shared" si="7"/>
        <v/>
      </c>
      <c r="U23" s="60" t="str">
        <f t="shared" si="8"/>
        <v/>
      </c>
      <c r="V23" s="60" t="str">
        <f t="shared" si="9"/>
        <v/>
      </c>
      <c r="W23" s="60" t="str">
        <f t="shared" si="10"/>
        <v/>
      </c>
      <c r="X23" s="60"/>
      <c r="Y23" s="46" t="str">
        <f t="shared" si="11"/>
        <v/>
      </c>
      <c r="Z23" s="46" t="str">
        <f t="shared" si="12"/>
        <v/>
      </c>
    </row>
    <row r="24" spans="1:26" ht="14.25" customHeight="1">
      <c r="A24" s="62">
        <v>19</v>
      </c>
      <c r="B24" s="142"/>
      <c r="C24" s="143"/>
      <c r="D24" s="143"/>
      <c r="E24" s="144"/>
      <c r="F24" s="10"/>
      <c r="G24" s="150"/>
      <c r="H24" s="146"/>
      <c r="I24" s="26"/>
      <c r="J24" s="40"/>
      <c r="K24" s="35"/>
      <c r="L24" s="46">
        <f>所属データ!$C$3</f>
        <v>0</v>
      </c>
      <c r="M24" s="59" t="str">
        <f t="shared" si="6"/>
        <v/>
      </c>
      <c r="N24" s="60" t="str">
        <f t="shared" si="0"/>
        <v/>
      </c>
      <c r="O24" s="60" t="str">
        <f t="shared" si="1"/>
        <v/>
      </c>
      <c r="P24" s="60" t="str">
        <f t="shared" si="2"/>
        <v/>
      </c>
      <c r="Q24" s="60" t="str">
        <f t="shared" si="3"/>
        <v/>
      </c>
      <c r="R24" s="60" t="str">
        <f t="shared" si="4"/>
        <v/>
      </c>
      <c r="S24" s="60" t="str">
        <f t="shared" si="5"/>
        <v/>
      </c>
      <c r="T24" s="60" t="str">
        <f t="shared" si="7"/>
        <v/>
      </c>
      <c r="U24" s="60" t="str">
        <f t="shared" si="8"/>
        <v/>
      </c>
      <c r="V24" s="60" t="str">
        <f t="shared" si="9"/>
        <v/>
      </c>
      <c r="W24" s="60" t="str">
        <f t="shared" si="10"/>
        <v/>
      </c>
      <c r="X24" s="60"/>
      <c r="Y24" s="46" t="str">
        <f t="shared" si="11"/>
        <v/>
      </c>
      <c r="Z24" s="46" t="str">
        <f t="shared" si="12"/>
        <v/>
      </c>
    </row>
    <row r="25" spans="1:26" ht="14.25" customHeight="1" thickBot="1">
      <c r="A25" s="63">
        <v>20</v>
      </c>
      <c r="B25" s="7"/>
      <c r="C25" s="20"/>
      <c r="D25" s="20"/>
      <c r="E25" s="21"/>
      <c r="F25" s="10"/>
      <c r="G25" s="151"/>
      <c r="H25" s="147"/>
      <c r="I25" s="27"/>
      <c r="J25" s="41"/>
      <c r="K25" s="36"/>
      <c r="L25" s="46">
        <f>所属データ!$C$3</f>
        <v>0</v>
      </c>
      <c r="M25" s="59" t="str">
        <f t="shared" si="6"/>
        <v/>
      </c>
      <c r="N25" s="60" t="str">
        <f t="shared" si="0"/>
        <v/>
      </c>
      <c r="O25" s="60" t="str">
        <f t="shared" si="1"/>
        <v/>
      </c>
      <c r="P25" s="60" t="str">
        <f t="shared" si="2"/>
        <v/>
      </c>
      <c r="Q25" s="60" t="str">
        <f t="shared" si="3"/>
        <v/>
      </c>
      <c r="R25" s="60" t="str">
        <f t="shared" si="4"/>
        <v/>
      </c>
      <c r="S25" s="60" t="str">
        <f t="shared" si="5"/>
        <v/>
      </c>
      <c r="T25" s="60" t="str">
        <f t="shared" si="7"/>
        <v/>
      </c>
      <c r="U25" s="60" t="str">
        <f t="shared" si="8"/>
        <v/>
      </c>
      <c r="V25" s="60" t="str">
        <f t="shared" si="9"/>
        <v/>
      </c>
      <c r="W25" s="60" t="str">
        <f t="shared" si="10"/>
        <v/>
      </c>
      <c r="X25" s="60"/>
      <c r="Y25" s="46" t="str">
        <f t="shared" si="11"/>
        <v/>
      </c>
      <c r="Z25" s="46" t="str">
        <f t="shared" si="12"/>
        <v/>
      </c>
    </row>
    <row r="26" spans="1:26" ht="14.25" customHeight="1">
      <c r="A26" s="58">
        <v>21</v>
      </c>
      <c r="B26" s="6"/>
      <c r="C26" s="16"/>
      <c r="D26" s="16"/>
      <c r="E26" s="17"/>
      <c r="F26" s="9"/>
      <c r="G26" s="149"/>
      <c r="H26" s="145"/>
      <c r="I26" s="25"/>
      <c r="J26" s="39"/>
      <c r="K26" s="34"/>
      <c r="L26" s="46">
        <f>所属データ!$C$3</f>
        <v>0</v>
      </c>
      <c r="M26" s="59" t="str">
        <f t="shared" si="6"/>
        <v/>
      </c>
      <c r="N26" s="60" t="str">
        <f t="shared" si="0"/>
        <v/>
      </c>
      <c r="O26" s="60" t="str">
        <f t="shared" si="1"/>
        <v/>
      </c>
      <c r="P26" s="60" t="str">
        <f t="shared" si="2"/>
        <v/>
      </c>
      <c r="Q26" s="60" t="str">
        <f t="shared" si="3"/>
        <v/>
      </c>
      <c r="R26" s="60" t="str">
        <f t="shared" si="4"/>
        <v/>
      </c>
      <c r="S26" s="60" t="str">
        <f t="shared" si="5"/>
        <v/>
      </c>
      <c r="T26" s="60" t="str">
        <f t="shared" si="7"/>
        <v/>
      </c>
      <c r="U26" s="60" t="str">
        <f t="shared" si="8"/>
        <v/>
      </c>
      <c r="V26" s="60" t="str">
        <f t="shared" si="9"/>
        <v/>
      </c>
      <c r="W26" s="60" t="str">
        <f t="shared" si="10"/>
        <v/>
      </c>
      <c r="X26" s="60"/>
      <c r="Y26" s="46" t="str">
        <f t="shared" si="11"/>
        <v/>
      </c>
      <c r="Z26" s="46" t="str">
        <f t="shared" si="12"/>
        <v/>
      </c>
    </row>
    <row r="27" spans="1:26" ht="14.25" customHeight="1">
      <c r="A27" s="62">
        <v>22</v>
      </c>
      <c r="B27" s="8"/>
      <c r="C27" s="18"/>
      <c r="D27" s="18"/>
      <c r="E27" s="19"/>
      <c r="F27" s="10"/>
      <c r="G27" s="150"/>
      <c r="H27" s="146"/>
      <c r="I27" s="26"/>
      <c r="J27" s="40"/>
      <c r="K27" s="35"/>
      <c r="L27" s="46">
        <f>所属データ!$C$3</f>
        <v>0</v>
      </c>
      <c r="M27" s="59" t="str">
        <f t="shared" si="6"/>
        <v/>
      </c>
      <c r="N27" s="60" t="str">
        <f t="shared" si="0"/>
        <v/>
      </c>
      <c r="O27" s="60" t="str">
        <f t="shared" si="1"/>
        <v/>
      </c>
      <c r="P27" s="60" t="str">
        <f t="shared" si="2"/>
        <v/>
      </c>
      <c r="Q27" s="60" t="str">
        <f t="shared" si="3"/>
        <v/>
      </c>
      <c r="R27" s="60" t="str">
        <f t="shared" si="4"/>
        <v/>
      </c>
      <c r="S27" s="60" t="str">
        <f t="shared" si="5"/>
        <v/>
      </c>
      <c r="T27" s="60" t="str">
        <f t="shared" si="7"/>
        <v/>
      </c>
      <c r="U27" s="60" t="str">
        <f t="shared" si="8"/>
        <v/>
      </c>
      <c r="V27" s="60" t="str">
        <f t="shared" si="9"/>
        <v/>
      </c>
      <c r="W27" s="60" t="str">
        <f t="shared" si="10"/>
        <v/>
      </c>
      <c r="X27" s="60"/>
      <c r="Y27" s="46" t="str">
        <f t="shared" si="11"/>
        <v/>
      </c>
      <c r="Z27" s="46" t="str">
        <f t="shared" si="12"/>
        <v/>
      </c>
    </row>
    <row r="28" spans="1:26" ht="14.25" customHeight="1">
      <c r="A28" s="62">
        <v>23</v>
      </c>
      <c r="B28" s="8"/>
      <c r="C28" s="18"/>
      <c r="D28" s="18"/>
      <c r="E28" s="19"/>
      <c r="F28" s="10"/>
      <c r="G28" s="150"/>
      <c r="H28" s="146"/>
      <c r="I28" s="26"/>
      <c r="J28" s="40"/>
      <c r="K28" s="35"/>
      <c r="L28" s="46">
        <f>所属データ!$C$3</f>
        <v>0</v>
      </c>
      <c r="M28" s="59" t="str">
        <f t="shared" si="6"/>
        <v/>
      </c>
      <c r="N28" s="60" t="str">
        <f t="shared" si="0"/>
        <v/>
      </c>
      <c r="O28" s="60" t="str">
        <f t="shared" si="1"/>
        <v/>
      </c>
      <c r="P28" s="60" t="str">
        <f t="shared" si="2"/>
        <v/>
      </c>
      <c r="Q28" s="60" t="str">
        <f t="shared" si="3"/>
        <v/>
      </c>
      <c r="R28" s="60" t="str">
        <f t="shared" si="4"/>
        <v/>
      </c>
      <c r="S28" s="60" t="str">
        <f t="shared" si="5"/>
        <v/>
      </c>
      <c r="T28" s="60" t="str">
        <f t="shared" si="7"/>
        <v/>
      </c>
      <c r="U28" s="60" t="str">
        <f t="shared" si="8"/>
        <v/>
      </c>
      <c r="V28" s="60" t="str">
        <f t="shared" si="9"/>
        <v/>
      </c>
      <c r="W28" s="60" t="str">
        <f t="shared" si="10"/>
        <v/>
      </c>
      <c r="X28" s="60"/>
      <c r="Y28" s="46" t="str">
        <f t="shared" si="11"/>
        <v/>
      </c>
      <c r="Z28" s="46" t="str">
        <f t="shared" si="12"/>
        <v/>
      </c>
    </row>
    <row r="29" spans="1:26" ht="14.25" customHeight="1">
      <c r="A29" s="62">
        <v>24</v>
      </c>
      <c r="B29" s="8"/>
      <c r="C29" s="18"/>
      <c r="D29" s="18"/>
      <c r="E29" s="19"/>
      <c r="F29" s="10"/>
      <c r="G29" s="150"/>
      <c r="H29" s="146"/>
      <c r="I29" s="26"/>
      <c r="J29" s="40"/>
      <c r="K29" s="35"/>
      <c r="L29" s="46">
        <f>所属データ!$C$3</f>
        <v>0</v>
      </c>
      <c r="M29" s="59" t="str">
        <f t="shared" si="6"/>
        <v/>
      </c>
      <c r="N29" s="60" t="str">
        <f t="shared" si="0"/>
        <v/>
      </c>
      <c r="O29" s="60" t="str">
        <f t="shared" si="1"/>
        <v/>
      </c>
      <c r="P29" s="60" t="str">
        <f t="shared" si="2"/>
        <v/>
      </c>
      <c r="Q29" s="60" t="str">
        <f t="shared" si="3"/>
        <v/>
      </c>
      <c r="R29" s="60" t="str">
        <f t="shared" si="4"/>
        <v/>
      </c>
      <c r="S29" s="60" t="str">
        <f t="shared" si="5"/>
        <v/>
      </c>
      <c r="T29" s="60" t="str">
        <f t="shared" si="7"/>
        <v/>
      </c>
      <c r="U29" s="60" t="str">
        <f t="shared" si="8"/>
        <v/>
      </c>
      <c r="V29" s="60" t="str">
        <f t="shared" si="9"/>
        <v/>
      </c>
      <c r="W29" s="60" t="str">
        <f t="shared" si="10"/>
        <v/>
      </c>
      <c r="X29" s="60"/>
      <c r="Y29" s="46" t="str">
        <f t="shared" si="11"/>
        <v/>
      </c>
      <c r="Z29" s="46" t="str">
        <f t="shared" si="12"/>
        <v/>
      </c>
    </row>
    <row r="30" spans="1:26" ht="14.25" customHeight="1" thickBot="1">
      <c r="A30" s="63">
        <v>25</v>
      </c>
      <c r="B30" s="7"/>
      <c r="C30" s="20"/>
      <c r="D30" s="20"/>
      <c r="E30" s="21"/>
      <c r="F30" s="10"/>
      <c r="G30" s="151"/>
      <c r="H30" s="147"/>
      <c r="I30" s="27"/>
      <c r="J30" s="41"/>
      <c r="K30" s="36"/>
      <c r="L30" s="46">
        <f>所属データ!$C$3</f>
        <v>0</v>
      </c>
      <c r="M30" s="59" t="str">
        <f t="shared" si="6"/>
        <v/>
      </c>
      <c r="N30" s="60" t="str">
        <f t="shared" si="0"/>
        <v/>
      </c>
      <c r="O30" s="60" t="str">
        <f t="shared" si="1"/>
        <v/>
      </c>
      <c r="P30" s="60" t="str">
        <f t="shared" si="2"/>
        <v/>
      </c>
      <c r="Q30" s="60" t="str">
        <f t="shared" si="3"/>
        <v/>
      </c>
      <c r="R30" s="60" t="str">
        <f t="shared" si="4"/>
        <v/>
      </c>
      <c r="S30" s="60" t="str">
        <f t="shared" si="5"/>
        <v/>
      </c>
      <c r="T30" s="60" t="str">
        <f t="shared" si="7"/>
        <v/>
      </c>
      <c r="U30" s="60" t="str">
        <f t="shared" si="8"/>
        <v/>
      </c>
      <c r="V30" s="60" t="str">
        <f t="shared" si="9"/>
        <v/>
      </c>
      <c r="W30" s="60" t="str">
        <f t="shared" si="10"/>
        <v/>
      </c>
      <c r="X30" s="60"/>
      <c r="Y30" s="46" t="str">
        <f t="shared" si="11"/>
        <v/>
      </c>
      <c r="Z30" s="46" t="str">
        <f t="shared" si="12"/>
        <v/>
      </c>
    </row>
    <row r="31" spans="1:26" ht="14.25" customHeight="1">
      <c r="A31" s="58">
        <v>26</v>
      </c>
      <c r="B31" s="6"/>
      <c r="C31" s="16"/>
      <c r="D31" s="16"/>
      <c r="E31" s="17"/>
      <c r="F31" s="9"/>
      <c r="G31" s="149"/>
      <c r="H31" s="145"/>
      <c r="I31" s="25"/>
      <c r="J31" s="39"/>
      <c r="K31" s="34"/>
      <c r="L31" s="46">
        <f>所属データ!$C$3</f>
        <v>0</v>
      </c>
      <c r="M31" s="59" t="str">
        <f t="shared" si="6"/>
        <v/>
      </c>
      <c r="N31" s="60" t="str">
        <f t="shared" si="0"/>
        <v/>
      </c>
      <c r="O31" s="60" t="str">
        <f t="shared" si="1"/>
        <v/>
      </c>
      <c r="P31" s="60" t="str">
        <f t="shared" si="2"/>
        <v/>
      </c>
      <c r="Q31" s="60" t="str">
        <f t="shared" si="3"/>
        <v/>
      </c>
      <c r="R31" s="60" t="str">
        <f t="shared" si="4"/>
        <v/>
      </c>
      <c r="S31" s="60" t="str">
        <f t="shared" si="5"/>
        <v/>
      </c>
      <c r="T31" s="60" t="str">
        <f t="shared" si="7"/>
        <v/>
      </c>
      <c r="U31" s="60" t="str">
        <f t="shared" si="8"/>
        <v/>
      </c>
      <c r="V31" s="60" t="str">
        <f t="shared" si="9"/>
        <v/>
      </c>
      <c r="W31" s="60" t="str">
        <f t="shared" si="10"/>
        <v/>
      </c>
      <c r="X31" s="60"/>
      <c r="Y31" s="46" t="str">
        <f t="shared" si="11"/>
        <v/>
      </c>
      <c r="Z31" s="46" t="str">
        <f t="shared" si="12"/>
        <v/>
      </c>
    </row>
    <row r="32" spans="1:26" ht="14.25" customHeight="1">
      <c r="A32" s="62">
        <v>27</v>
      </c>
      <c r="B32" s="8"/>
      <c r="C32" s="18"/>
      <c r="D32" s="18"/>
      <c r="E32" s="19"/>
      <c r="F32" s="10"/>
      <c r="G32" s="150"/>
      <c r="H32" s="146"/>
      <c r="I32" s="26"/>
      <c r="J32" s="40"/>
      <c r="K32" s="35"/>
      <c r="L32" s="46">
        <f>所属データ!$C$3</f>
        <v>0</v>
      </c>
      <c r="M32" s="59" t="str">
        <f t="shared" si="6"/>
        <v/>
      </c>
      <c r="N32" s="60" t="str">
        <f t="shared" si="0"/>
        <v/>
      </c>
      <c r="O32" s="60" t="str">
        <f t="shared" si="1"/>
        <v/>
      </c>
      <c r="P32" s="60" t="str">
        <f t="shared" si="2"/>
        <v/>
      </c>
      <c r="Q32" s="60" t="str">
        <f t="shared" si="3"/>
        <v/>
      </c>
      <c r="R32" s="60" t="str">
        <f t="shared" si="4"/>
        <v/>
      </c>
      <c r="S32" s="60" t="str">
        <f t="shared" si="5"/>
        <v/>
      </c>
      <c r="T32" s="60" t="str">
        <f t="shared" si="7"/>
        <v/>
      </c>
      <c r="U32" s="60" t="str">
        <f t="shared" si="8"/>
        <v/>
      </c>
      <c r="V32" s="60" t="str">
        <f t="shared" si="9"/>
        <v/>
      </c>
      <c r="W32" s="60" t="str">
        <f t="shared" si="10"/>
        <v/>
      </c>
      <c r="X32" s="60"/>
      <c r="Y32" s="46" t="str">
        <f t="shared" si="11"/>
        <v/>
      </c>
      <c r="Z32" s="46" t="str">
        <f t="shared" si="12"/>
        <v/>
      </c>
    </row>
    <row r="33" spans="1:26" ht="14.25" customHeight="1">
      <c r="A33" s="62">
        <v>28</v>
      </c>
      <c r="B33" s="8"/>
      <c r="C33" s="18"/>
      <c r="D33" s="18"/>
      <c r="E33" s="19"/>
      <c r="F33" s="10"/>
      <c r="G33" s="150"/>
      <c r="H33" s="146"/>
      <c r="I33" s="26"/>
      <c r="J33" s="40"/>
      <c r="K33" s="35"/>
      <c r="L33" s="46">
        <f>所属データ!$C$3</f>
        <v>0</v>
      </c>
      <c r="M33" s="59" t="str">
        <f t="shared" si="6"/>
        <v/>
      </c>
      <c r="N33" s="60" t="str">
        <f t="shared" si="0"/>
        <v/>
      </c>
      <c r="O33" s="60" t="str">
        <f t="shared" si="1"/>
        <v/>
      </c>
      <c r="P33" s="60" t="str">
        <f t="shared" si="2"/>
        <v/>
      </c>
      <c r="Q33" s="60" t="str">
        <f t="shared" si="3"/>
        <v/>
      </c>
      <c r="R33" s="60" t="str">
        <f t="shared" si="4"/>
        <v/>
      </c>
      <c r="S33" s="60" t="str">
        <f t="shared" si="5"/>
        <v/>
      </c>
      <c r="T33" s="60" t="str">
        <f t="shared" si="7"/>
        <v/>
      </c>
      <c r="U33" s="60" t="str">
        <f t="shared" si="8"/>
        <v/>
      </c>
      <c r="V33" s="60" t="str">
        <f t="shared" si="9"/>
        <v/>
      </c>
      <c r="W33" s="60" t="str">
        <f t="shared" si="10"/>
        <v/>
      </c>
      <c r="X33" s="60"/>
      <c r="Y33" s="46" t="str">
        <f t="shared" si="11"/>
        <v/>
      </c>
      <c r="Z33" s="46" t="str">
        <f t="shared" si="12"/>
        <v/>
      </c>
    </row>
    <row r="34" spans="1:26" ht="14.25" customHeight="1">
      <c r="A34" s="62">
        <v>29</v>
      </c>
      <c r="B34" s="8"/>
      <c r="C34" s="18"/>
      <c r="D34" s="18"/>
      <c r="E34" s="19"/>
      <c r="F34" s="10"/>
      <c r="G34" s="150"/>
      <c r="H34" s="146"/>
      <c r="I34" s="26"/>
      <c r="J34" s="40"/>
      <c r="K34" s="35"/>
      <c r="L34" s="46">
        <f>所属データ!$C$3</f>
        <v>0</v>
      </c>
      <c r="M34" s="59" t="str">
        <f t="shared" si="6"/>
        <v/>
      </c>
      <c r="N34" s="60" t="str">
        <f t="shared" si="0"/>
        <v/>
      </c>
      <c r="O34" s="60" t="str">
        <f t="shared" si="1"/>
        <v/>
      </c>
      <c r="P34" s="60" t="str">
        <f t="shared" si="2"/>
        <v/>
      </c>
      <c r="Q34" s="60" t="str">
        <f t="shared" si="3"/>
        <v/>
      </c>
      <c r="R34" s="60" t="str">
        <f t="shared" si="4"/>
        <v/>
      </c>
      <c r="S34" s="60" t="str">
        <f t="shared" si="5"/>
        <v/>
      </c>
      <c r="T34" s="60" t="str">
        <f t="shared" si="7"/>
        <v/>
      </c>
      <c r="U34" s="60" t="str">
        <f t="shared" si="8"/>
        <v/>
      </c>
      <c r="V34" s="60" t="str">
        <f t="shared" si="9"/>
        <v/>
      </c>
      <c r="W34" s="60" t="str">
        <f t="shared" si="10"/>
        <v/>
      </c>
      <c r="X34" s="60"/>
      <c r="Y34" s="46" t="str">
        <f t="shared" si="11"/>
        <v/>
      </c>
      <c r="Z34" s="46" t="str">
        <f t="shared" si="12"/>
        <v/>
      </c>
    </row>
    <row r="35" spans="1:26" ht="14.25" customHeight="1" thickBot="1">
      <c r="A35" s="63">
        <v>30</v>
      </c>
      <c r="B35" s="7"/>
      <c r="C35" s="20"/>
      <c r="D35" s="20"/>
      <c r="E35" s="21"/>
      <c r="F35" s="10"/>
      <c r="G35" s="151"/>
      <c r="H35" s="147"/>
      <c r="I35" s="27"/>
      <c r="J35" s="41"/>
      <c r="K35" s="36"/>
      <c r="L35" s="46">
        <f>所属データ!$C$3</f>
        <v>0</v>
      </c>
      <c r="M35" s="59" t="str">
        <f t="shared" si="6"/>
        <v/>
      </c>
      <c r="N35" s="60" t="str">
        <f t="shared" si="0"/>
        <v/>
      </c>
      <c r="O35" s="60" t="str">
        <f t="shared" si="1"/>
        <v/>
      </c>
      <c r="P35" s="60" t="str">
        <f t="shared" si="2"/>
        <v/>
      </c>
      <c r="Q35" s="60" t="str">
        <f t="shared" si="3"/>
        <v/>
      </c>
      <c r="R35" s="60" t="str">
        <f t="shared" si="4"/>
        <v/>
      </c>
      <c r="S35" s="60" t="str">
        <f t="shared" si="5"/>
        <v/>
      </c>
      <c r="T35" s="60" t="str">
        <f t="shared" si="7"/>
        <v/>
      </c>
      <c r="U35" s="60" t="str">
        <f t="shared" si="8"/>
        <v/>
      </c>
      <c r="V35" s="60" t="str">
        <f t="shared" si="9"/>
        <v/>
      </c>
      <c r="W35" s="60" t="str">
        <f t="shared" si="10"/>
        <v/>
      </c>
      <c r="X35" s="60"/>
      <c r="Y35" s="46" t="str">
        <f t="shared" si="11"/>
        <v/>
      </c>
      <c r="Z35" s="46" t="str">
        <f t="shared" si="12"/>
        <v/>
      </c>
    </row>
    <row r="36" spans="1:26" ht="14.25" customHeight="1">
      <c r="A36" s="58">
        <v>31</v>
      </c>
      <c r="B36" s="6"/>
      <c r="C36" s="16"/>
      <c r="D36" s="16"/>
      <c r="E36" s="17"/>
      <c r="F36" s="9"/>
      <c r="G36" s="149"/>
      <c r="H36" s="145"/>
      <c r="I36" s="25"/>
      <c r="J36" s="39"/>
      <c r="K36" s="34"/>
      <c r="L36" s="46">
        <f>所属データ!$C$3</f>
        <v>0</v>
      </c>
      <c r="M36" s="59" t="str">
        <f t="shared" si="6"/>
        <v/>
      </c>
      <c r="N36" s="60" t="str">
        <f t="shared" si="0"/>
        <v/>
      </c>
      <c r="O36" s="60" t="str">
        <f t="shared" si="1"/>
        <v/>
      </c>
      <c r="P36" s="60" t="str">
        <f t="shared" si="2"/>
        <v/>
      </c>
      <c r="Q36" s="60" t="str">
        <f t="shared" si="3"/>
        <v/>
      </c>
      <c r="R36" s="60" t="str">
        <f t="shared" si="4"/>
        <v/>
      </c>
      <c r="S36" s="60" t="str">
        <f t="shared" si="5"/>
        <v/>
      </c>
      <c r="T36" s="60" t="str">
        <f t="shared" si="7"/>
        <v/>
      </c>
      <c r="U36" s="60" t="str">
        <f t="shared" si="8"/>
        <v/>
      </c>
      <c r="V36" s="60" t="str">
        <f t="shared" si="9"/>
        <v/>
      </c>
      <c r="W36" s="60" t="str">
        <f t="shared" si="10"/>
        <v/>
      </c>
      <c r="X36" s="60"/>
      <c r="Y36" s="46" t="str">
        <f t="shared" si="11"/>
        <v/>
      </c>
      <c r="Z36" s="46" t="str">
        <f t="shared" si="12"/>
        <v/>
      </c>
    </row>
    <row r="37" spans="1:26" ht="14.25" customHeight="1">
      <c r="A37" s="62">
        <v>32</v>
      </c>
      <c r="B37" s="8"/>
      <c r="C37" s="18"/>
      <c r="D37" s="18"/>
      <c r="E37" s="19"/>
      <c r="F37" s="10"/>
      <c r="G37" s="150"/>
      <c r="H37" s="146"/>
      <c r="I37" s="26"/>
      <c r="J37" s="40"/>
      <c r="K37" s="35"/>
      <c r="L37" s="46">
        <f>所属データ!$C$3</f>
        <v>0</v>
      </c>
      <c r="M37" s="59" t="str">
        <f t="shared" si="6"/>
        <v/>
      </c>
      <c r="N37" s="60" t="str">
        <f t="shared" si="0"/>
        <v/>
      </c>
      <c r="O37" s="60" t="str">
        <f t="shared" si="1"/>
        <v/>
      </c>
      <c r="P37" s="60" t="str">
        <f t="shared" si="2"/>
        <v/>
      </c>
      <c r="Q37" s="60" t="str">
        <f t="shared" si="3"/>
        <v/>
      </c>
      <c r="R37" s="60" t="str">
        <f t="shared" si="4"/>
        <v/>
      </c>
      <c r="S37" s="60" t="str">
        <f t="shared" si="5"/>
        <v/>
      </c>
      <c r="T37" s="60" t="str">
        <f t="shared" si="7"/>
        <v/>
      </c>
      <c r="U37" s="60" t="str">
        <f t="shared" si="8"/>
        <v/>
      </c>
      <c r="V37" s="60" t="str">
        <f t="shared" si="9"/>
        <v/>
      </c>
      <c r="W37" s="60" t="str">
        <f t="shared" si="10"/>
        <v/>
      </c>
      <c r="X37" s="60"/>
      <c r="Y37" s="46" t="str">
        <f t="shared" si="11"/>
        <v/>
      </c>
      <c r="Z37" s="46" t="str">
        <f t="shared" si="12"/>
        <v/>
      </c>
    </row>
    <row r="38" spans="1:26" ht="14.25" customHeight="1">
      <c r="A38" s="62">
        <v>33</v>
      </c>
      <c r="B38" s="8"/>
      <c r="C38" s="18"/>
      <c r="D38" s="18"/>
      <c r="E38" s="19"/>
      <c r="F38" s="10"/>
      <c r="G38" s="150"/>
      <c r="H38" s="146"/>
      <c r="I38" s="26"/>
      <c r="J38" s="40"/>
      <c r="K38" s="35"/>
      <c r="L38" s="46">
        <f>所属データ!$C$3</f>
        <v>0</v>
      </c>
      <c r="M38" s="59" t="str">
        <f t="shared" si="6"/>
        <v/>
      </c>
      <c r="N38" s="60" t="str">
        <f t="shared" si="0"/>
        <v/>
      </c>
      <c r="O38" s="60" t="str">
        <f t="shared" si="1"/>
        <v/>
      </c>
      <c r="P38" s="60" t="str">
        <f t="shared" si="2"/>
        <v/>
      </c>
      <c r="Q38" s="60" t="str">
        <f t="shared" si="3"/>
        <v/>
      </c>
      <c r="R38" s="60" t="str">
        <f t="shared" si="4"/>
        <v/>
      </c>
      <c r="S38" s="60" t="str">
        <f t="shared" si="5"/>
        <v/>
      </c>
      <c r="T38" s="60" t="str">
        <f t="shared" si="7"/>
        <v/>
      </c>
      <c r="U38" s="60" t="str">
        <f t="shared" si="8"/>
        <v/>
      </c>
      <c r="V38" s="60" t="str">
        <f t="shared" si="9"/>
        <v/>
      </c>
      <c r="W38" s="60" t="str">
        <f t="shared" si="10"/>
        <v/>
      </c>
      <c r="X38" s="60"/>
      <c r="Y38" s="46" t="str">
        <f t="shared" si="11"/>
        <v/>
      </c>
      <c r="Z38" s="46" t="str">
        <f t="shared" si="12"/>
        <v/>
      </c>
    </row>
    <row r="39" spans="1:26" ht="14.25" customHeight="1">
      <c r="A39" s="62">
        <v>34</v>
      </c>
      <c r="B39" s="8"/>
      <c r="C39" s="18"/>
      <c r="D39" s="18"/>
      <c r="E39" s="19"/>
      <c r="F39" s="10"/>
      <c r="G39" s="150"/>
      <c r="H39" s="146"/>
      <c r="I39" s="26"/>
      <c r="J39" s="40"/>
      <c r="K39" s="35"/>
      <c r="L39" s="46">
        <f>所属データ!$C$3</f>
        <v>0</v>
      </c>
      <c r="M39" s="59" t="str">
        <f t="shared" si="6"/>
        <v/>
      </c>
      <c r="N39" s="60" t="str">
        <f t="shared" si="0"/>
        <v/>
      </c>
      <c r="O39" s="60" t="str">
        <f t="shared" si="1"/>
        <v/>
      </c>
      <c r="P39" s="60" t="str">
        <f t="shared" si="2"/>
        <v/>
      </c>
      <c r="Q39" s="60" t="str">
        <f t="shared" si="3"/>
        <v/>
      </c>
      <c r="R39" s="60" t="str">
        <f t="shared" si="4"/>
        <v/>
      </c>
      <c r="S39" s="60" t="str">
        <f t="shared" si="5"/>
        <v/>
      </c>
      <c r="T39" s="60" t="str">
        <f t="shared" si="7"/>
        <v/>
      </c>
      <c r="U39" s="60" t="str">
        <f t="shared" si="8"/>
        <v/>
      </c>
      <c r="V39" s="60" t="str">
        <f t="shared" si="9"/>
        <v/>
      </c>
      <c r="W39" s="60" t="str">
        <f t="shared" si="10"/>
        <v/>
      </c>
      <c r="X39" s="60"/>
      <c r="Y39" s="46" t="str">
        <f t="shared" si="11"/>
        <v/>
      </c>
      <c r="Z39" s="46" t="str">
        <f t="shared" si="12"/>
        <v/>
      </c>
    </row>
    <row r="40" spans="1:26" ht="14.25" customHeight="1" thickBot="1">
      <c r="A40" s="63">
        <v>35</v>
      </c>
      <c r="B40" s="7"/>
      <c r="C40" s="20"/>
      <c r="D40" s="20"/>
      <c r="E40" s="21"/>
      <c r="F40" s="10"/>
      <c r="G40" s="151"/>
      <c r="H40" s="147"/>
      <c r="I40" s="27"/>
      <c r="J40" s="41"/>
      <c r="K40" s="36"/>
      <c r="L40" s="46">
        <f>所属データ!$C$3</f>
        <v>0</v>
      </c>
      <c r="M40" s="59" t="str">
        <f t="shared" si="6"/>
        <v/>
      </c>
      <c r="N40" s="60" t="str">
        <f t="shared" si="0"/>
        <v/>
      </c>
      <c r="O40" s="60" t="str">
        <f t="shared" si="1"/>
        <v/>
      </c>
      <c r="P40" s="60" t="str">
        <f t="shared" si="2"/>
        <v/>
      </c>
      <c r="Q40" s="60" t="str">
        <f t="shared" si="3"/>
        <v/>
      </c>
      <c r="R40" s="60" t="str">
        <f t="shared" si="4"/>
        <v/>
      </c>
      <c r="S40" s="60" t="str">
        <f t="shared" si="5"/>
        <v/>
      </c>
      <c r="T40" s="60" t="str">
        <f t="shared" si="7"/>
        <v/>
      </c>
      <c r="U40" s="60" t="str">
        <f t="shared" si="8"/>
        <v/>
      </c>
      <c r="V40" s="60" t="str">
        <f t="shared" si="9"/>
        <v/>
      </c>
      <c r="W40" s="60" t="str">
        <f t="shared" si="10"/>
        <v/>
      </c>
      <c r="X40" s="60"/>
      <c r="Y40" s="46" t="str">
        <f t="shared" si="11"/>
        <v/>
      </c>
      <c r="Z40" s="46" t="str">
        <f t="shared" si="12"/>
        <v/>
      </c>
    </row>
    <row r="41" spans="1:26" ht="14.25" customHeight="1">
      <c r="A41" s="58">
        <v>36</v>
      </c>
      <c r="B41" s="6"/>
      <c r="C41" s="16"/>
      <c r="D41" s="16"/>
      <c r="E41" s="17"/>
      <c r="F41" s="9"/>
      <c r="G41" s="149"/>
      <c r="H41" s="145"/>
      <c r="I41" s="25"/>
      <c r="J41" s="39"/>
      <c r="K41" s="34"/>
      <c r="L41" s="46">
        <f>所属データ!$C$3</f>
        <v>0</v>
      </c>
      <c r="M41" s="59" t="str">
        <f t="shared" si="6"/>
        <v/>
      </c>
      <c r="N41" s="60" t="str">
        <f t="shared" si="0"/>
        <v/>
      </c>
      <c r="O41" s="60" t="str">
        <f t="shared" si="1"/>
        <v/>
      </c>
      <c r="P41" s="60" t="str">
        <f t="shared" si="2"/>
        <v/>
      </c>
      <c r="Q41" s="60" t="str">
        <f t="shared" si="3"/>
        <v/>
      </c>
      <c r="R41" s="60" t="str">
        <f t="shared" si="4"/>
        <v/>
      </c>
      <c r="S41" s="60" t="str">
        <f t="shared" si="5"/>
        <v/>
      </c>
      <c r="T41" s="60" t="str">
        <f t="shared" si="7"/>
        <v/>
      </c>
      <c r="U41" s="60" t="str">
        <f t="shared" si="8"/>
        <v/>
      </c>
      <c r="V41" s="60" t="str">
        <f t="shared" si="9"/>
        <v/>
      </c>
      <c r="W41" s="60" t="str">
        <f t="shared" si="10"/>
        <v/>
      </c>
      <c r="X41" s="60"/>
      <c r="Y41" s="46" t="str">
        <f t="shared" si="11"/>
        <v/>
      </c>
      <c r="Z41" s="46" t="str">
        <f t="shared" si="12"/>
        <v/>
      </c>
    </row>
    <row r="42" spans="1:26" ht="14.25" customHeight="1">
      <c r="A42" s="62">
        <v>37</v>
      </c>
      <c r="B42" s="8"/>
      <c r="C42" s="18"/>
      <c r="D42" s="18"/>
      <c r="E42" s="19"/>
      <c r="F42" s="10"/>
      <c r="G42" s="150"/>
      <c r="H42" s="146"/>
      <c r="I42" s="26"/>
      <c r="J42" s="40"/>
      <c r="K42" s="35"/>
      <c r="L42" s="46">
        <f>所属データ!$C$3</f>
        <v>0</v>
      </c>
      <c r="M42" s="59" t="str">
        <f t="shared" si="6"/>
        <v/>
      </c>
      <c r="N42" s="60" t="str">
        <f t="shared" si="0"/>
        <v/>
      </c>
      <c r="O42" s="60" t="str">
        <f t="shared" si="1"/>
        <v/>
      </c>
      <c r="P42" s="60" t="str">
        <f t="shared" si="2"/>
        <v/>
      </c>
      <c r="Q42" s="60" t="str">
        <f t="shared" si="3"/>
        <v/>
      </c>
      <c r="R42" s="60" t="str">
        <f t="shared" si="4"/>
        <v/>
      </c>
      <c r="S42" s="60" t="str">
        <f t="shared" si="5"/>
        <v/>
      </c>
      <c r="T42" s="60" t="str">
        <f t="shared" si="7"/>
        <v/>
      </c>
      <c r="U42" s="60" t="str">
        <f t="shared" si="8"/>
        <v/>
      </c>
      <c r="V42" s="60" t="str">
        <f t="shared" si="9"/>
        <v/>
      </c>
      <c r="W42" s="60" t="str">
        <f t="shared" si="10"/>
        <v/>
      </c>
      <c r="X42" s="60"/>
      <c r="Y42" s="46" t="str">
        <f t="shared" si="11"/>
        <v/>
      </c>
      <c r="Z42" s="46" t="str">
        <f t="shared" si="12"/>
        <v/>
      </c>
    </row>
    <row r="43" spans="1:26" ht="14.25" customHeight="1">
      <c r="A43" s="62">
        <v>38</v>
      </c>
      <c r="B43" s="8"/>
      <c r="C43" s="18"/>
      <c r="D43" s="18"/>
      <c r="E43" s="19"/>
      <c r="F43" s="10"/>
      <c r="G43" s="150"/>
      <c r="H43" s="146"/>
      <c r="I43" s="26"/>
      <c r="J43" s="40"/>
      <c r="K43" s="35"/>
      <c r="L43" s="46">
        <f>所属データ!$C$3</f>
        <v>0</v>
      </c>
      <c r="M43" s="59" t="str">
        <f t="shared" si="6"/>
        <v/>
      </c>
      <c r="N43" s="60" t="str">
        <f t="shared" si="0"/>
        <v/>
      </c>
      <c r="O43" s="60" t="str">
        <f t="shared" si="1"/>
        <v/>
      </c>
      <c r="P43" s="60" t="str">
        <f t="shared" si="2"/>
        <v/>
      </c>
      <c r="Q43" s="60" t="str">
        <f t="shared" si="3"/>
        <v/>
      </c>
      <c r="R43" s="60" t="str">
        <f t="shared" si="4"/>
        <v/>
      </c>
      <c r="S43" s="60" t="str">
        <f t="shared" si="5"/>
        <v/>
      </c>
      <c r="T43" s="60" t="str">
        <f t="shared" si="7"/>
        <v/>
      </c>
      <c r="U43" s="60" t="str">
        <f t="shared" si="8"/>
        <v/>
      </c>
      <c r="V43" s="60" t="str">
        <f t="shared" si="9"/>
        <v/>
      </c>
      <c r="W43" s="60" t="str">
        <f t="shared" si="10"/>
        <v/>
      </c>
      <c r="X43" s="60"/>
      <c r="Y43" s="46" t="str">
        <f t="shared" si="11"/>
        <v/>
      </c>
      <c r="Z43" s="46" t="str">
        <f t="shared" si="12"/>
        <v/>
      </c>
    </row>
    <row r="44" spans="1:26" ht="14.25" customHeight="1">
      <c r="A44" s="62">
        <v>39</v>
      </c>
      <c r="B44" s="8"/>
      <c r="C44" s="18"/>
      <c r="D44" s="18"/>
      <c r="E44" s="19"/>
      <c r="F44" s="10"/>
      <c r="G44" s="150"/>
      <c r="H44" s="146"/>
      <c r="I44" s="26"/>
      <c r="J44" s="40"/>
      <c r="K44" s="35"/>
      <c r="L44" s="46">
        <f>所属データ!$C$3</f>
        <v>0</v>
      </c>
      <c r="M44" s="59" t="str">
        <f t="shared" si="6"/>
        <v/>
      </c>
      <c r="N44" s="60" t="str">
        <f t="shared" si="0"/>
        <v/>
      </c>
      <c r="O44" s="60" t="str">
        <f t="shared" si="1"/>
        <v/>
      </c>
      <c r="P44" s="60" t="str">
        <f t="shared" si="2"/>
        <v/>
      </c>
      <c r="Q44" s="60" t="str">
        <f t="shared" si="3"/>
        <v/>
      </c>
      <c r="R44" s="60" t="str">
        <f t="shared" si="4"/>
        <v/>
      </c>
      <c r="S44" s="60" t="str">
        <f t="shared" si="5"/>
        <v/>
      </c>
      <c r="T44" s="60" t="str">
        <f t="shared" si="7"/>
        <v/>
      </c>
      <c r="U44" s="60" t="str">
        <f t="shared" si="8"/>
        <v/>
      </c>
      <c r="V44" s="60" t="str">
        <f t="shared" si="9"/>
        <v/>
      </c>
      <c r="W44" s="60" t="str">
        <f t="shared" si="10"/>
        <v/>
      </c>
      <c r="X44" s="60"/>
      <c r="Y44" s="46" t="str">
        <f t="shared" si="11"/>
        <v/>
      </c>
      <c r="Z44" s="46" t="str">
        <f t="shared" si="12"/>
        <v/>
      </c>
    </row>
    <row r="45" spans="1:26" ht="14.25" customHeight="1" thickBot="1">
      <c r="A45" s="63">
        <v>40</v>
      </c>
      <c r="B45" s="7"/>
      <c r="C45" s="20"/>
      <c r="D45" s="20"/>
      <c r="E45" s="21"/>
      <c r="F45" s="11"/>
      <c r="G45" s="151"/>
      <c r="H45" s="147"/>
      <c r="I45" s="27"/>
      <c r="J45" s="41"/>
      <c r="K45" s="36"/>
      <c r="L45" s="46">
        <f>所属データ!$C$3</f>
        <v>0</v>
      </c>
      <c r="M45" s="59" t="str">
        <f t="shared" si="6"/>
        <v/>
      </c>
      <c r="N45" s="60" t="str">
        <f t="shared" si="0"/>
        <v/>
      </c>
      <c r="O45" s="60" t="str">
        <f t="shared" si="1"/>
        <v/>
      </c>
      <c r="P45" s="60" t="str">
        <f t="shared" si="2"/>
        <v/>
      </c>
      <c r="Q45" s="60" t="str">
        <f t="shared" si="3"/>
        <v/>
      </c>
      <c r="R45" s="60" t="str">
        <f t="shared" si="4"/>
        <v/>
      </c>
      <c r="S45" s="60" t="str">
        <f t="shared" si="5"/>
        <v/>
      </c>
      <c r="T45" s="60" t="str">
        <f t="shared" si="7"/>
        <v/>
      </c>
      <c r="U45" s="60" t="str">
        <f t="shared" si="8"/>
        <v/>
      </c>
      <c r="V45" s="60" t="str">
        <f t="shared" si="9"/>
        <v/>
      </c>
      <c r="W45" s="60" t="str">
        <f t="shared" si="10"/>
        <v/>
      </c>
      <c r="X45" s="60"/>
      <c r="Y45" s="46" t="str">
        <f t="shared" si="11"/>
        <v/>
      </c>
      <c r="Z45" s="46" t="str">
        <f t="shared" si="12"/>
        <v/>
      </c>
    </row>
    <row r="46" spans="1:26" hidden="1">
      <c r="I46" s="64" t="s">
        <v>0</v>
      </c>
    </row>
    <row r="47" spans="1:26" hidden="1"/>
    <row r="48" spans="1:26" hidden="1">
      <c r="A48" s="65"/>
      <c r="B48" s="66" t="s">
        <v>49</v>
      </c>
      <c r="C48" s="67" t="s">
        <v>697</v>
      </c>
      <c r="D48" s="67" t="s">
        <v>713</v>
      </c>
      <c r="E48" s="192" t="s">
        <v>723</v>
      </c>
      <c r="F48" s="193"/>
      <c r="G48" s="67" t="s">
        <v>907</v>
      </c>
    </row>
    <row r="49" spans="1:7" hidden="1">
      <c r="A49" s="65"/>
      <c r="B49" s="66" t="s">
        <v>923</v>
      </c>
      <c r="C49" s="68">
        <f>COUNTIF($F$6:$F$45,B49)</f>
        <v>0</v>
      </c>
      <c r="D49" s="69">
        <v>1450</v>
      </c>
      <c r="E49" s="70">
        <v>1</v>
      </c>
      <c r="F49" s="67">
        <v>1</v>
      </c>
      <c r="G49" s="69">
        <v>1375</v>
      </c>
    </row>
    <row r="50" spans="1:7" hidden="1">
      <c r="A50" s="65"/>
      <c r="B50" s="66" t="s">
        <v>924</v>
      </c>
      <c r="C50" s="68">
        <f t="shared" ref="C50:C63" si="13">COUNTIF($F$6:$F$45,B50)</f>
        <v>0</v>
      </c>
      <c r="D50" s="69">
        <v>1430</v>
      </c>
      <c r="E50" s="70">
        <v>2</v>
      </c>
      <c r="F50" s="67">
        <v>2</v>
      </c>
      <c r="G50" s="69">
        <v>1325</v>
      </c>
    </row>
    <row r="51" spans="1:7" hidden="1">
      <c r="A51" s="65"/>
      <c r="B51" s="66" t="s">
        <v>909</v>
      </c>
      <c r="C51" s="68">
        <f t="shared" si="13"/>
        <v>0</v>
      </c>
      <c r="D51" s="69">
        <v>2950</v>
      </c>
      <c r="E51" s="70">
        <v>1</v>
      </c>
      <c r="F51" s="67">
        <v>3</v>
      </c>
      <c r="G51" s="69">
        <v>2715</v>
      </c>
    </row>
    <row r="52" spans="1:7" hidden="1">
      <c r="A52" s="65"/>
      <c r="B52" s="66" t="s">
        <v>913</v>
      </c>
      <c r="C52" s="68">
        <f t="shared" si="13"/>
        <v>0</v>
      </c>
      <c r="D52" s="69">
        <v>24500</v>
      </c>
      <c r="E52" s="70">
        <v>1</v>
      </c>
      <c r="F52" s="67">
        <v>1</v>
      </c>
      <c r="G52" s="69">
        <v>22680</v>
      </c>
    </row>
    <row r="53" spans="1:7" hidden="1">
      <c r="A53" s="65"/>
      <c r="B53" s="66" t="s">
        <v>910</v>
      </c>
      <c r="C53" s="68">
        <f t="shared" si="13"/>
        <v>0</v>
      </c>
      <c r="D53" s="69">
        <v>24000</v>
      </c>
      <c r="E53" s="70">
        <v>2</v>
      </c>
      <c r="F53" s="67">
        <v>2</v>
      </c>
      <c r="G53" s="69">
        <v>22300</v>
      </c>
    </row>
    <row r="54" spans="1:7" hidden="1">
      <c r="A54" s="65"/>
      <c r="B54" s="66" t="s">
        <v>925</v>
      </c>
      <c r="C54" s="68">
        <f t="shared" si="13"/>
        <v>0</v>
      </c>
      <c r="D54" s="69">
        <v>52000</v>
      </c>
      <c r="E54" s="71">
        <v>1</v>
      </c>
      <c r="F54" s="67">
        <v>3</v>
      </c>
      <c r="G54" s="69">
        <v>44400</v>
      </c>
    </row>
    <row r="55" spans="1:7" hidden="1">
      <c r="A55" s="65"/>
      <c r="B55" s="66" t="s">
        <v>719</v>
      </c>
      <c r="C55" s="68">
        <f t="shared" si="13"/>
        <v>0</v>
      </c>
      <c r="D55" s="69">
        <v>1500</v>
      </c>
      <c r="E55" s="71">
        <v>1</v>
      </c>
      <c r="F55" s="67">
        <v>2</v>
      </c>
      <c r="G55" s="69">
        <v>1320</v>
      </c>
    </row>
    <row r="56" spans="1:7" hidden="1">
      <c r="A56" s="65"/>
      <c r="B56" s="66" t="s">
        <v>912</v>
      </c>
      <c r="C56" s="68">
        <f t="shared" si="13"/>
        <v>0</v>
      </c>
      <c r="D56" s="69">
        <v>1800</v>
      </c>
      <c r="E56" s="71">
        <v>1</v>
      </c>
      <c r="F56" s="67">
        <v>3</v>
      </c>
      <c r="G56" s="69">
        <v>1585</v>
      </c>
    </row>
    <row r="57" spans="1:7" hidden="1">
      <c r="A57" s="65"/>
      <c r="B57" s="66" t="s">
        <v>926</v>
      </c>
      <c r="C57" s="68">
        <f t="shared" si="13"/>
        <v>0</v>
      </c>
      <c r="D57" s="69">
        <v>125</v>
      </c>
      <c r="E57" s="71">
        <v>1</v>
      </c>
      <c r="F57" s="67">
        <v>3</v>
      </c>
      <c r="G57" s="69">
        <v>145</v>
      </c>
    </row>
    <row r="58" spans="1:7" hidden="1">
      <c r="A58" s="65"/>
      <c r="B58" s="66" t="s">
        <v>927</v>
      </c>
      <c r="C58" s="68"/>
      <c r="D58" s="69"/>
      <c r="E58" s="71">
        <v>1</v>
      </c>
      <c r="F58" s="67">
        <v>3</v>
      </c>
      <c r="G58" s="69"/>
    </row>
    <row r="59" spans="1:7" hidden="1">
      <c r="A59" s="65"/>
      <c r="B59" s="66" t="s">
        <v>928</v>
      </c>
      <c r="C59" s="68">
        <f t="shared" si="13"/>
        <v>0</v>
      </c>
      <c r="D59" s="69">
        <v>435</v>
      </c>
      <c r="E59" s="71">
        <v>1</v>
      </c>
      <c r="F59" s="67">
        <v>3</v>
      </c>
      <c r="G59" s="69">
        <v>500</v>
      </c>
    </row>
    <row r="60" spans="1:7" hidden="1">
      <c r="A60" s="65"/>
      <c r="B60" s="66"/>
      <c r="C60" s="68">
        <f t="shared" si="13"/>
        <v>0</v>
      </c>
      <c r="D60" s="69">
        <v>800</v>
      </c>
      <c r="E60" s="71">
        <v>1</v>
      </c>
      <c r="F60" s="67">
        <v>3</v>
      </c>
      <c r="G60" s="69">
        <v>1045</v>
      </c>
    </row>
    <row r="61" spans="1:7" hidden="1">
      <c r="A61" s="65"/>
      <c r="B61" s="66"/>
      <c r="C61" s="68">
        <f t="shared" si="13"/>
        <v>0</v>
      </c>
      <c r="D61" s="69"/>
      <c r="E61" s="71">
        <v>1</v>
      </c>
      <c r="F61" s="67">
        <v>3</v>
      </c>
      <c r="G61" s="69"/>
    </row>
    <row r="62" spans="1:7" hidden="1">
      <c r="A62" s="65"/>
      <c r="B62" s="66"/>
      <c r="C62" s="68">
        <f t="shared" si="13"/>
        <v>0</v>
      </c>
      <c r="D62" s="69">
        <v>1400</v>
      </c>
      <c r="E62" s="70">
        <v>3</v>
      </c>
      <c r="F62" s="67">
        <v>3</v>
      </c>
      <c r="G62" s="69">
        <v>1315</v>
      </c>
    </row>
    <row r="63" spans="1:7" hidden="1">
      <c r="A63" s="65"/>
      <c r="B63" s="66"/>
      <c r="C63" s="68">
        <f t="shared" si="13"/>
        <v>0</v>
      </c>
      <c r="D63" s="69">
        <v>23800</v>
      </c>
      <c r="E63" s="70">
        <v>3</v>
      </c>
      <c r="F63" s="67">
        <v>3</v>
      </c>
      <c r="G63" s="69">
        <v>22200</v>
      </c>
    </row>
    <row r="64" spans="1:7" hidden="1"/>
    <row r="65" spans="2:4" hidden="1">
      <c r="B65" s="46">
        <v>1</v>
      </c>
      <c r="C65" s="46">
        <v>2</v>
      </c>
      <c r="D65" s="46">
        <v>3</v>
      </c>
    </row>
    <row r="66" spans="2:4" hidden="1">
      <c r="B66" s="152" t="s">
        <v>5</v>
      </c>
      <c r="C66" s="152" t="s">
        <v>6</v>
      </c>
      <c r="D66" s="152" t="s">
        <v>7</v>
      </c>
    </row>
    <row r="67" spans="2:4" hidden="1">
      <c r="B67" s="152" t="s">
        <v>9</v>
      </c>
      <c r="C67" s="152" t="s">
        <v>714</v>
      </c>
      <c r="D67" s="152" t="s">
        <v>726</v>
      </c>
    </row>
    <row r="68" spans="2:4" hidden="1">
      <c r="B68" s="152" t="s">
        <v>716</v>
      </c>
      <c r="C68" s="152" t="s">
        <v>716</v>
      </c>
      <c r="D68" s="152" t="s">
        <v>716</v>
      </c>
    </row>
    <row r="69" spans="2:4" hidden="1">
      <c r="B69" s="152" t="s">
        <v>718</v>
      </c>
      <c r="C69" s="152" t="s">
        <v>718</v>
      </c>
      <c r="D69" s="152" t="s">
        <v>718</v>
      </c>
    </row>
    <row r="70" spans="2:4" hidden="1">
      <c r="B70" s="152" t="s">
        <v>715</v>
      </c>
      <c r="C70" s="152" t="s">
        <v>715</v>
      </c>
      <c r="D70" s="152" t="s">
        <v>719</v>
      </c>
    </row>
    <row r="71" spans="2:4" hidden="1">
      <c r="B71" s="152" t="s">
        <v>719</v>
      </c>
      <c r="C71" s="152" t="s">
        <v>719</v>
      </c>
      <c r="D71" s="152" t="s">
        <v>915</v>
      </c>
    </row>
    <row r="72" spans="2:4" hidden="1">
      <c r="B72" s="152" t="s">
        <v>915</v>
      </c>
      <c r="C72" s="152" t="s">
        <v>915</v>
      </c>
      <c r="D72" s="152" t="s">
        <v>916</v>
      </c>
    </row>
    <row r="73" spans="2:4" hidden="1">
      <c r="B73" s="152" t="s">
        <v>916</v>
      </c>
      <c r="C73" s="152" t="s">
        <v>916</v>
      </c>
      <c r="D73" s="152" t="s">
        <v>917</v>
      </c>
    </row>
    <row r="74" spans="2:4" hidden="1">
      <c r="B74" s="152" t="s">
        <v>917</v>
      </c>
      <c r="C74" s="152" t="s">
        <v>917</v>
      </c>
      <c r="D74" s="152" t="s">
        <v>918</v>
      </c>
    </row>
    <row r="75" spans="2:4" hidden="1">
      <c r="B75" s="152" t="s">
        <v>918</v>
      </c>
      <c r="C75" s="152" t="s">
        <v>918</v>
      </c>
      <c r="D75" s="152" t="s">
        <v>914</v>
      </c>
    </row>
    <row r="76" spans="2:4" hidden="1">
      <c r="B76" s="152" t="s">
        <v>914</v>
      </c>
      <c r="C76" s="152" t="s">
        <v>914</v>
      </c>
    </row>
  </sheetData>
  <sheetProtection algorithmName="SHA-512" hashValue="z7xajng3BQEzIbIewxyzrr4nU7PZQQgkHX/K1CNOozhAlF4gpxQtM3wypSJmpQFoJbg0jPcP3vcu+vN93llUcA==" saltValue="DgUfn6L+z777n+yE/s7e+w==" spinCount="100000" sheet="1" selectLockedCells="1"/>
  <mergeCells count="13">
    <mergeCell ref="K2:K3"/>
    <mergeCell ref="F2:I2"/>
    <mergeCell ref="F3:I3"/>
    <mergeCell ref="J2:J3"/>
    <mergeCell ref="F4:G4"/>
    <mergeCell ref="H4:I4"/>
    <mergeCell ref="E48:F48"/>
    <mergeCell ref="E4:E5"/>
    <mergeCell ref="A1:B2"/>
    <mergeCell ref="A4:A5"/>
    <mergeCell ref="B4:B5"/>
    <mergeCell ref="A3:E3"/>
    <mergeCell ref="C1:I1"/>
  </mergeCells>
  <phoneticPr fontId="2"/>
  <dataValidations count="9">
    <dataValidation type="whole" operator="lessThan" allowBlank="1" showInputMessage="1" showErrorMessage="1" error="学校割当番号の範囲内を使用してください。" sqref="B6:B45" xr:uid="{00000000-0002-0000-0300-000000000000}">
      <formula1>9999</formula1>
    </dataValidation>
    <dataValidation type="list" operator="lessThan" allowBlank="1" showInputMessage="1" showErrorMessage="1" sqref="E6:E45" xr:uid="{00000000-0002-0000-0300-000001000000}">
      <formula1>$B$65:$D$65</formula1>
    </dataValidation>
    <dataValidation type="whole" allowBlank="1" showErrorMessage="1" error="ﾄﾗｯｸ種目は1/100秒、ﾌｨｰﾙﾄﾞは1cm単位まで入力してください。　：　や　．　は自動で入力されますので数字のみを入力してください。または標準記録を確認してください。_x000a_" sqref="K5" xr:uid="{00000000-0002-0000-0300-000002000000}">
      <formula1>4000</formula1>
      <formula2>5600</formula2>
    </dataValidation>
    <dataValidation type="whole" allowBlank="1" showErrorMessage="1" error="ﾄﾗｯｸ種目は1/100秒、ﾌｨｰﾙﾄﾞは1cm単位まで入力してください。　：　や　．　は自動で入力されますので数字のみを入力してください。または標準記録を確認してください。_x000a_" sqref="J5" xr:uid="{00000000-0002-0000-0300-000003000000}">
      <formula1>4000</formula1>
      <formula2>5500</formula2>
    </dataValidation>
    <dataValidation type="list" allowBlank="1" showErrorMessage="1" error="エントリーの場合は○をリストから選択してください。" sqref="J6:K45" xr:uid="{00000000-0002-0000-0300-000004000000}">
      <formula1>$L$3</formula1>
    </dataValidation>
    <dataValidation allowBlank="1" showInputMessage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または標準記録を突破していない記録です。_x000a_" sqref="I6:I45 G6:G45" xr:uid="{00000000-0002-0000-0300-000005000000}"/>
    <dataValidation allowBlank="1" showInputMessage="1" showErrorMessage="1" sqref="D6:D45" xr:uid="{00000000-0002-0000-0300-000006000000}"/>
    <dataValidation type="list" allowBlank="1" showInputMessage="1" showErrorMessage="1" sqref="H6:H45" xr:uid="{00000000-0002-0000-0300-000007000000}">
      <formula1>$B$49:$B$61</formula1>
    </dataValidation>
    <dataValidation type="list" allowBlank="1" showInputMessage="1" showErrorMessage="1" sqref="F6:F45" xr:uid="{00000000-0002-0000-0300-000008000000}">
      <formula1>$B$49:$B$60</formula1>
    </dataValidation>
  </dataValidations>
  <printOptions horizontalCentered="1"/>
  <pageMargins left="0.78740157480314965" right="0.78740157480314965" top="0.98425196850393704" bottom="0" header="0.39370078740157483" footer="0.51181102362204722"/>
  <pageSetup paperSize="9" scale="110" orientation="portrait" horizont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所属一覧</vt:lpstr>
      <vt:lpstr>所属データ</vt:lpstr>
      <vt:lpstr>男子</vt:lpstr>
      <vt:lpstr>女子</vt:lpstr>
      <vt:lpstr>女子!Print_Area</vt:lpstr>
      <vt:lpstr>男子!Print_Area</vt:lpstr>
      <vt:lpstr>学校データ</vt:lpstr>
      <vt:lpstr>女種目</vt:lpstr>
      <vt:lpstr>女子!男種目</vt:lpstr>
      <vt:lpstr>男種目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??? ??</cp:lastModifiedBy>
  <cp:revision>0</cp:revision>
  <cp:lastPrinted>2024-07-12T04:55:31Z</cp:lastPrinted>
  <dcterms:created xsi:type="dcterms:W3CDTF">1601-01-01T00:00:00Z</dcterms:created>
  <dcterms:modified xsi:type="dcterms:W3CDTF">2025-07-11T03:14:39Z</dcterms:modified>
</cp:coreProperties>
</file>