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rikujou\2025\県中体連\"/>
    </mc:Choice>
  </mc:AlternateContent>
  <xr:revisionPtr revIDLastSave="0" documentId="8_{F3896CA5-0221-498B-A625-5F47B5194D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所属一覧" sheetId="9" r:id="rId1"/>
    <sheet name="所属データ" sheetId="4" r:id="rId2"/>
    <sheet name="男子" sheetId="1" r:id="rId3"/>
    <sheet name="女子" sheetId="8" r:id="rId4"/>
  </sheets>
  <definedNames>
    <definedName name="_xlnm.Criteria" localSheetId="1">所属データ!#REF!</definedName>
    <definedName name="_xlnm.Extract" localSheetId="1">所属データ!#REF!</definedName>
    <definedName name="_xlnm.Print_Area" localSheetId="3">女子!$A$1:$N$46</definedName>
    <definedName name="_xlnm.Print_Area" localSheetId="2">男子!$A$1:$N$46</definedName>
    <definedName name="学校データ">所属一覧!$A$2:$G$193</definedName>
    <definedName name="女種目">女子!$B$49:$E$58</definedName>
    <definedName name="男エントリー種目">男子!$F$6:$F$45,男子!#REF!,男子!#REF!</definedName>
    <definedName name="男種目" localSheetId="3">男子!$B$49:$B$66</definedName>
    <definedName name="男種目">男子!$B$49:$B$66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F2" i="8"/>
  <c r="F2" i="1"/>
  <c r="R7" i="8" l="1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6" i="8"/>
  <c r="R45" i="8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7" i="1"/>
  <c r="R6" i="1"/>
  <c r="D20" i="4"/>
  <c r="R1" i="8" l="1"/>
  <c r="L1" i="8" s="1"/>
  <c r="E16" i="4" l="1"/>
  <c r="D16" i="4"/>
  <c r="B16" i="4" l="1"/>
  <c r="C16" i="4"/>
  <c r="E20" i="4" s="1"/>
  <c r="C7" i="4" l="1"/>
  <c r="C6" i="4"/>
  <c r="C5" i="4"/>
  <c r="C4" i="4"/>
  <c r="P45" i="1" l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6" i="8"/>
  <c r="P1" i="8" l="1"/>
  <c r="L2" i="8"/>
  <c r="P1" i="1"/>
  <c r="L2" i="1" s="1"/>
  <c r="C65" i="8"/>
  <c r="E65" i="8" s="1"/>
  <c r="G65" i="8" s="1"/>
  <c r="C64" i="8"/>
  <c r="E64" i="8" s="1"/>
  <c r="G64" i="8" s="1"/>
  <c r="C63" i="8"/>
  <c r="E63" i="8" s="1"/>
  <c r="G63" i="8" s="1"/>
  <c r="C62" i="8"/>
  <c r="E62" i="8" s="1"/>
  <c r="G62" i="8" s="1"/>
  <c r="C61" i="8"/>
  <c r="E61" i="8" s="1"/>
  <c r="G61" i="8" s="1"/>
  <c r="C60" i="8"/>
  <c r="E60" i="8" s="1"/>
  <c r="G60" i="8" s="1"/>
  <c r="C59" i="8"/>
  <c r="E59" i="8" s="1"/>
  <c r="G59" i="8" s="1"/>
  <c r="C58" i="8"/>
  <c r="E58" i="8" s="1"/>
  <c r="G58" i="8" s="1"/>
  <c r="C57" i="8"/>
  <c r="E57" i="8" s="1"/>
  <c r="G57" i="8" s="1"/>
  <c r="C56" i="8"/>
  <c r="E56" i="8" s="1"/>
  <c r="G56" i="8" s="1"/>
  <c r="C55" i="8"/>
  <c r="G55" i="8" s="1"/>
  <c r="C54" i="8"/>
  <c r="G54" i="8" s="1"/>
  <c r="C53" i="8"/>
  <c r="C52" i="8"/>
  <c r="E52" i="8" s="1"/>
  <c r="G52" i="8" s="1"/>
  <c r="C51" i="8"/>
  <c r="G51" i="8" s="1"/>
  <c r="C50" i="8"/>
  <c r="G50" i="8" s="1"/>
  <c r="C49" i="8"/>
  <c r="C67" i="1"/>
  <c r="E67" i="1" s="1"/>
  <c r="G67" i="1" s="1"/>
  <c r="C66" i="1"/>
  <c r="E66" i="1" s="1"/>
  <c r="G66" i="1" s="1"/>
  <c r="C65" i="1"/>
  <c r="E65" i="1" s="1"/>
  <c r="G65" i="1" s="1"/>
  <c r="C64" i="1"/>
  <c r="E64" i="1" s="1"/>
  <c r="G64" i="1" s="1"/>
  <c r="C63" i="1"/>
  <c r="E63" i="1" s="1"/>
  <c r="G63" i="1" s="1"/>
  <c r="C62" i="1"/>
  <c r="E62" i="1" s="1"/>
  <c r="G62" i="1" s="1"/>
  <c r="C61" i="1"/>
  <c r="E61" i="1" s="1"/>
  <c r="G61" i="1" s="1"/>
  <c r="C60" i="1"/>
  <c r="E60" i="1" s="1"/>
  <c r="G60" i="1" s="1"/>
  <c r="C59" i="1"/>
  <c r="E59" i="1" s="1"/>
  <c r="G59" i="1" s="1"/>
  <c r="C58" i="1"/>
  <c r="E58" i="1" s="1"/>
  <c r="G58" i="1" s="1"/>
  <c r="C57" i="1"/>
  <c r="G57" i="1" s="1"/>
  <c r="C56" i="1"/>
  <c r="G56" i="1" s="1"/>
  <c r="C55" i="1"/>
  <c r="C54" i="1"/>
  <c r="E54" i="1" s="1"/>
  <c r="G54" i="1" s="1"/>
  <c r="C53" i="1"/>
  <c r="E53" i="1" s="1"/>
  <c r="G53" i="1" s="1"/>
  <c r="C52" i="1"/>
  <c r="E52" i="1" s="1"/>
  <c r="G52" i="1" s="1"/>
  <c r="C51" i="1"/>
  <c r="G51" i="1" s="1"/>
  <c r="C50" i="1"/>
  <c r="G50" i="1" s="1"/>
  <c r="A20" i="4"/>
  <c r="C20" i="4"/>
  <c r="J1" i="1"/>
  <c r="K1" i="1"/>
  <c r="F3" i="1"/>
  <c r="O5" i="1"/>
  <c r="O6" i="1"/>
  <c r="Q6" i="1"/>
  <c r="S6" i="1" s="1"/>
  <c r="U6" i="1"/>
  <c r="Y6" i="1" s="1"/>
  <c r="V6" i="1"/>
  <c r="W6" i="1"/>
  <c r="AA6" i="1" s="1"/>
  <c r="AC6" i="1"/>
  <c r="AD6" i="1"/>
  <c r="O7" i="1"/>
  <c r="Q7" i="1"/>
  <c r="S7" i="1" s="1"/>
  <c r="U7" i="1"/>
  <c r="Y7" i="1" s="1"/>
  <c r="V7" i="1"/>
  <c r="Z7" i="1" s="1"/>
  <c r="W7" i="1"/>
  <c r="AC7" i="1"/>
  <c r="AD7" i="1"/>
  <c r="AE7" i="1"/>
  <c r="AF7" i="1"/>
  <c r="AI7" i="1"/>
  <c r="O8" i="1"/>
  <c r="Q8" i="1"/>
  <c r="S8" i="1" s="1"/>
  <c r="V8" i="1"/>
  <c r="U8" i="1" s="1"/>
  <c r="Y8" i="1" s="1"/>
  <c r="W8" i="1"/>
  <c r="AA8" i="1" s="1"/>
  <c r="AC8" i="1"/>
  <c r="AD8" i="1"/>
  <c r="AE8" i="1"/>
  <c r="AF8" i="1"/>
  <c r="AI8" i="1"/>
  <c r="O9" i="1"/>
  <c r="Q9" i="1"/>
  <c r="S9" i="1" s="1"/>
  <c r="U9" i="1"/>
  <c r="Y9" i="1" s="1"/>
  <c r="V9" i="1"/>
  <c r="Z9" i="1" s="1"/>
  <c r="W9" i="1"/>
  <c r="AC9" i="1"/>
  <c r="AD9" i="1"/>
  <c r="O10" i="1"/>
  <c r="Q10" i="1"/>
  <c r="S10" i="1" s="1"/>
  <c r="V10" i="1"/>
  <c r="Z10" i="1" s="1"/>
  <c r="W10" i="1"/>
  <c r="AC10" i="1"/>
  <c r="AD10" i="1"/>
  <c r="O11" i="1"/>
  <c r="Q11" i="1"/>
  <c r="S11" i="1" s="1"/>
  <c r="V11" i="1"/>
  <c r="W11" i="1"/>
  <c r="AA11" i="1" s="1"/>
  <c r="AC11" i="1"/>
  <c r="AD11" i="1"/>
  <c r="O12" i="1"/>
  <c r="Q12" i="1"/>
  <c r="S12" i="1" s="1"/>
  <c r="U12" i="1"/>
  <c r="Y12" i="1" s="1"/>
  <c r="V12" i="1"/>
  <c r="Z12" i="1" s="1"/>
  <c r="W12" i="1"/>
  <c r="AC12" i="1"/>
  <c r="AD12" i="1"/>
  <c r="O13" i="1"/>
  <c r="Q13" i="1"/>
  <c r="S13" i="1" s="1"/>
  <c r="V13" i="1"/>
  <c r="W13" i="1"/>
  <c r="AA13" i="1" s="1"/>
  <c r="AC13" i="1"/>
  <c r="AD13" i="1"/>
  <c r="O14" i="1"/>
  <c r="Q14" i="1"/>
  <c r="S14" i="1" s="1"/>
  <c r="U14" i="1"/>
  <c r="Y14" i="1" s="1"/>
  <c r="V14" i="1"/>
  <c r="Z14" i="1" s="1"/>
  <c r="W14" i="1"/>
  <c r="AC14" i="1"/>
  <c r="AD14" i="1"/>
  <c r="O15" i="1"/>
  <c r="Q15" i="1"/>
  <c r="S15" i="1" s="1"/>
  <c r="V15" i="1"/>
  <c r="W15" i="1"/>
  <c r="AA15" i="1" s="1"/>
  <c r="AC15" i="1"/>
  <c r="AD15" i="1"/>
  <c r="O16" i="1"/>
  <c r="Q16" i="1"/>
  <c r="S16" i="1" s="1"/>
  <c r="U16" i="1"/>
  <c r="Y16" i="1" s="1"/>
  <c r="V16" i="1"/>
  <c r="Z16" i="1" s="1"/>
  <c r="W16" i="1"/>
  <c r="AC16" i="1"/>
  <c r="AD16" i="1"/>
  <c r="O17" i="1"/>
  <c r="Q17" i="1"/>
  <c r="S17" i="1" s="1"/>
  <c r="U17" i="1"/>
  <c r="Y17" i="1" s="1"/>
  <c r="V17" i="1"/>
  <c r="W17" i="1"/>
  <c r="AA17" i="1" s="1"/>
  <c r="AC17" i="1"/>
  <c r="AD17" i="1"/>
  <c r="O18" i="1"/>
  <c r="Q18" i="1"/>
  <c r="S18" i="1" s="1"/>
  <c r="U18" i="1"/>
  <c r="Y18" i="1" s="1"/>
  <c r="V18" i="1"/>
  <c r="Z18" i="1" s="1"/>
  <c r="W18" i="1"/>
  <c r="AA18" i="1" s="1"/>
  <c r="AC18" i="1"/>
  <c r="AD18" i="1"/>
  <c r="O19" i="1"/>
  <c r="Q19" i="1"/>
  <c r="S19" i="1" s="1"/>
  <c r="U19" i="1"/>
  <c r="Y19" i="1" s="1"/>
  <c r="V19" i="1"/>
  <c r="W19" i="1"/>
  <c r="AA19" i="1" s="1"/>
  <c r="AC19" i="1"/>
  <c r="AD19" i="1"/>
  <c r="O20" i="1"/>
  <c r="Q20" i="1"/>
  <c r="S20" i="1" s="1"/>
  <c r="U20" i="1"/>
  <c r="Y20" i="1" s="1"/>
  <c r="V20" i="1"/>
  <c r="Z20" i="1" s="1"/>
  <c r="W20" i="1"/>
  <c r="AC20" i="1"/>
  <c r="AD20" i="1"/>
  <c r="O21" i="1"/>
  <c r="Q21" i="1"/>
  <c r="S21" i="1" s="1"/>
  <c r="U21" i="1"/>
  <c r="Y21" i="1" s="1"/>
  <c r="V21" i="1"/>
  <c r="W21" i="1"/>
  <c r="AA21" i="1" s="1"/>
  <c r="AC21" i="1"/>
  <c r="AD21" i="1"/>
  <c r="O22" i="1"/>
  <c r="Q22" i="1"/>
  <c r="S22" i="1" s="1"/>
  <c r="U22" i="1"/>
  <c r="Y22" i="1" s="1"/>
  <c r="V22" i="1"/>
  <c r="Z22" i="1" s="1"/>
  <c r="W22" i="1"/>
  <c r="AC22" i="1"/>
  <c r="AD22" i="1"/>
  <c r="O23" i="1"/>
  <c r="Q23" i="1"/>
  <c r="S23" i="1" s="1"/>
  <c r="U23" i="1"/>
  <c r="Y23" i="1" s="1"/>
  <c r="V23" i="1"/>
  <c r="W23" i="1"/>
  <c r="AA23" i="1" s="1"/>
  <c r="AC23" i="1"/>
  <c r="AD23" i="1"/>
  <c r="O24" i="1"/>
  <c r="Q24" i="1"/>
  <c r="S24" i="1" s="1"/>
  <c r="U24" i="1"/>
  <c r="Y24" i="1" s="1"/>
  <c r="V24" i="1"/>
  <c r="Z24" i="1" s="1"/>
  <c r="W24" i="1"/>
  <c r="AC24" i="1"/>
  <c r="AD24" i="1"/>
  <c r="O25" i="1"/>
  <c r="Q25" i="1"/>
  <c r="S25" i="1" s="1"/>
  <c r="U25" i="1"/>
  <c r="Y25" i="1" s="1"/>
  <c r="V25" i="1"/>
  <c r="W25" i="1"/>
  <c r="AA25" i="1" s="1"/>
  <c r="AC25" i="1"/>
  <c r="AD25" i="1"/>
  <c r="O26" i="1"/>
  <c r="Q26" i="1"/>
  <c r="S26" i="1" s="1"/>
  <c r="U26" i="1"/>
  <c r="Y26" i="1" s="1"/>
  <c r="V26" i="1"/>
  <c r="Z26" i="1" s="1"/>
  <c r="W26" i="1"/>
  <c r="AC26" i="1"/>
  <c r="AD26" i="1"/>
  <c r="O27" i="1"/>
  <c r="Q27" i="1"/>
  <c r="S27" i="1" s="1"/>
  <c r="T27" i="1"/>
  <c r="X27" i="1" s="1"/>
  <c r="U27" i="1"/>
  <c r="Y27" i="1" s="1"/>
  <c r="V27" i="1"/>
  <c r="Z27" i="1" s="1"/>
  <c r="W27" i="1"/>
  <c r="AA27" i="1" s="1"/>
  <c r="AC27" i="1"/>
  <c r="AD27" i="1"/>
  <c r="O28" i="1"/>
  <c r="Q28" i="1"/>
  <c r="S28" i="1" s="1"/>
  <c r="T28" i="1"/>
  <c r="X28" i="1" s="1"/>
  <c r="U28" i="1"/>
  <c r="Y28" i="1" s="1"/>
  <c r="V28" i="1"/>
  <c r="Z28" i="1" s="1"/>
  <c r="W28" i="1"/>
  <c r="AA28" i="1" s="1"/>
  <c r="AC28" i="1"/>
  <c r="AD28" i="1"/>
  <c r="O29" i="1"/>
  <c r="Q29" i="1"/>
  <c r="S29" i="1" s="1"/>
  <c r="T29" i="1"/>
  <c r="X29" i="1" s="1"/>
  <c r="U29" i="1"/>
  <c r="Y29" i="1" s="1"/>
  <c r="V29" i="1"/>
  <c r="Z29" i="1" s="1"/>
  <c r="W29" i="1"/>
  <c r="AA29" i="1" s="1"/>
  <c r="AC29" i="1"/>
  <c r="AD29" i="1"/>
  <c r="O30" i="1"/>
  <c r="Q30" i="1"/>
  <c r="S30" i="1" s="1"/>
  <c r="T30" i="1"/>
  <c r="X30" i="1" s="1"/>
  <c r="U30" i="1"/>
  <c r="Y30" i="1" s="1"/>
  <c r="V30" i="1"/>
  <c r="Z30" i="1" s="1"/>
  <c r="W30" i="1"/>
  <c r="AA30" i="1" s="1"/>
  <c r="AC30" i="1"/>
  <c r="AD30" i="1"/>
  <c r="O31" i="1"/>
  <c r="Q31" i="1"/>
  <c r="S31" i="1" s="1"/>
  <c r="T31" i="1"/>
  <c r="X31" i="1" s="1"/>
  <c r="U31" i="1"/>
  <c r="Y31" i="1" s="1"/>
  <c r="V31" i="1"/>
  <c r="Z31" i="1" s="1"/>
  <c r="W31" i="1"/>
  <c r="AA31" i="1" s="1"/>
  <c r="AC31" i="1"/>
  <c r="AD31" i="1"/>
  <c r="O32" i="1"/>
  <c r="Q32" i="1"/>
  <c r="S32" i="1" s="1"/>
  <c r="T32" i="1"/>
  <c r="X32" i="1" s="1"/>
  <c r="U32" i="1"/>
  <c r="Y32" i="1" s="1"/>
  <c r="V32" i="1"/>
  <c r="Z32" i="1" s="1"/>
  <c r="W32" i="1"/>
  <c r="AA32" i="1" s="1"/>
  <c r="AC32" i="1"/>
  <c r="AD32" i="1"/>
  <c r="O33" i="1"/>
  <c r="Q33" i="1"/>
  <c r="S33" i="1" s="1"/>
  <c r="T33" i="1"/>
  <c r="X33" i="1" s="1"/>
  <c r="U33" i="1"/>
  <c r="Y33" i="1" s="1"/>
  <c r="V33" i="1"/>
  <c r="Z33" i="1" s="1"/>
  <c r="W33" i="1"/>
  <c r="AA33" i="1" s="1"/>
  <c r="AC33" i="1"/>
  <c r="AD33" i="1"/>
  <c r="O34" i="1"/>
  <c r="Q34" i="1"/>
  <c r="S34" i="1" s="1"/>
  <c r="T34" i="1"/>
  <c r="X34" i="1" s="1"/>
  <c r="U34" i="1"/>
  <c r="Y34" i="1" s="1"/>
  <c r="V34" i="1"/>
  <c r="Z34" i="1" s="1"/>
  <c r="W34" i="1"/>
  <c r="AA34" i="1" s="1"/>
  <c r="AC34" i="1"/>
  <c r="AD34" i="1"/>
  <c r="O35" i="1"/>
  <c r="Q35" i="1"/>
  <c r="S35" i="1" s="1"/>
  <c r="T35" i="1"/>
  <c r="X35" i="1" s="1"/>
  <c r="U35" i="1"/>
  <c r="Y35" i="1" s="1"/>
  <c r="V35" i="1"/>
  <c r="Z35" i="1" s="1"/>
  <c r="W35" i="1"/>
  <c r="AA35" i="1" s="1"/>
  <c r="AC35" i="1"/>
  <c r="AD35" i="1"/>
  <c r="O36" i="1"/>
  <c r="Q36" i="1"/>
  <c r="S36" i="1" s="1"/>
  <c r="T36" i="1"/>
  <c r="X36" i="1" s="1"/>
  <c r="U36" i="1"/>
  <c r="Y36" i="1" s="1"/>
  <c r="V36" i="1"/>
  <c r="Z36" i="1" s="1"/>
  <c r="W36" i="1"/>
  <c r="AA36" i="1" s="1"/>
  <c r="AC36" i="1"/>
  <c r="AD36" i="1"/>
  <c r="O37" i="1"/>
  <c r="Q37" i="1"/>
  <c r="S37" i="1" s="1"/>
  <c r="T37" i="1"/>
  <c r="X37" i="1" s="1"/>
  <c r="U37" i="1"/>
  <c r="Y37" i="1" s="1"/>
  <c r="V37" i="1"/>
  <c r="Z37" i="1" s="1"/>
  <c r="W37" i="1"/>
  <c r="AA37" i="1" s="1"/>
  <c r="AC37" i="1"/>
  <c r="AD37" i="1"/>
  <c r="O38" i="1"/>
  <c r="Q38" i="1"/>
  <c r="S38" i="1" s="1"/>
  <c r="T38" i="1"/>
  <c r="X38" i="1" s="1"/>
  <c r="U38" i="1"/>
  <c r="Y38" i="1" s="1"/>
  <c r="V38" i="1"/>
  <c r="Z38" i="1" s="1"/>
  <c r="W38" i="1"/>
  <c r="AA38" i="1" s="1"/>
  <c r="AC38" i="1"/>
  <c r="AD38" i="1"/>
  <c r="O39" i="1"/>
  <c r="Q39" i="1"/>
  <c r="S39" i="1" s="1"/>
  <c r="T39" i="1"/>
  <c r="X39" i="1" s="1"/>
  <c r="U39" i="1"/>
  <c r="Y39" i="1" s="1"/>
  <c r="V39" i="1"/>
  <c r="Z39" i="1" s="1"/>
  <c r="W39" i="1"/>
  <c r="AA39" i="1" s="1"/>
  <c r="AC39" i="1"/>
  <c r="AD39" i="1"/>
  <c r="O40" i="1"/>
  <c r="Q40" i="1"/>
  <c r="S40" i="1" s="1"/>
  <c r="T40" i="1"/>
  <c r="X40" i="1" s="1"/>
  <c r="U40" i="1"/>
  <c r="Y40" i="1" s="1"/>
  <c r="V40" i="1"/>
  <c r="Z40" i="1" s="1"/>
  <c r="W40" i="1"/>
  <c r="AA40" i="1" s="1"/>
  <c r="AC40" i="1"/>
  <c r="AD40" i="1"/>
  <c r="O41" i="1"/>
  <c r="Q41" i="1"/>
  <c r="S41" i="1" s="1"/>
  <c r="T41" i="1"/>
  <c r="X41" i="1" s="1"/>
  <c r="U41" i="1"/>
  <c r="Y41" i="1" s="1"/>
  <c r="V41" i="1"/>
  <c r="Z41" i="1" s="1"/>
  <c r="W41" i="1"/>
  <c r="AA41" i="1" s="1"/>
  <c r="AC41" i="1"/>
  <c r="AD41" i="1"/>
  <c r="O42" i="1"/>
  <c r="Q42" i="1"/>
  <c r="S42" i="1" s="1"/>
  <c r="T42" i="1"/>
  <c r="X42" i="1" s="1"/>
  <c r="U42" i="1"/>
  <c r="Y42" i="1" s="1"/>
  <c r="V42" i="1"/>
  <c r="Z42" i="1" s="1"/>
  <c r="W42" i="1"/>
  <c r="AA42" i="1" s="1"/>
  <c r="AC42" i="1"/>
  <c r="AD42" i="1"/>
  <c r="O43" i="1"/>
  <c r="Q43" i="1"/>
  <c r="S43" i="1" s="1"/>
  <c r="T43" i="1"/>
  <c r="X43" i="1" s="1"/>
  <c r="U43" i="1"/>
  <c r="Y43" i="1" s="1"/>
  <c r="V43" i="1"/>
  <c r="Z43" i="1" s="1"/>
  <c r="W43" i="1"/>
  <c r="AA43" i="1" s="1"/>
  <c r="AC43" i="1"/>
  <c r="AD43" i="1"/>
  <c r="O44" i="1"/>
  <c r="Q44" i="1"/>
  <c r="S44" i="1" s="1"/>
  <c r="T44" i="1"/>
  <c r="X44" i="1" s="1"/>
  <c r="U44" i="1"/>
  <c r="Y44" i="1" s="1"/>
  <c r="V44" i="1"/>
  <c r="Z44" i="1" s="1"/>
  <c r="W44" i="1"/>
  <c r="AA44" i="1" s="1"/>
  <c r="AC44" i="1"/>
  <c r="AD44" i="1"/>
  <c r="O45" i="1"/>
  <c r="Q45" i="1"/>
  <c r="S45" i="1" s="1"/>
  <c r="T45" i="1"/>
  <c r="X45" i="1" s="1"/>
  <c r="U45" i="1"/>
  <c r="Y45" i="1" s="1"/>
  <c r="V45" i="1"/>
  <c r="Z45" i="1" s="1"/>
  <c r="W45" i="1"/>
  <c r="AA45" i="1" s="1"/>
  <c r="AC45" i="1"/>
  <c r="AD45" i="1"/>
  <c r="J1" i="8"/>
  <c r="K1" i="8"/>
  <c r="F3" i="8"/>
  <c r="O5" i="8"/>
  <c r="O6" i="8"/>
  <c r="Q6" i="8"/>
  <c r="S6" i="8" s="1"/>
  <c r="U6" i="8"/>
  <c r="Y6" i="8" s="1"/>
  <c r="V6" i="8"/>
  <c r="Z6" i="8" s="1"/>
  <c r="W6" i="8"/>
  <c r="AC6" i="8"/>
  <c r="AD6" i="8"/>
  <c r="O7" i="8"/>
  <c r="Q7" i="8"/>
  <c r="S7" i="8" s="1"/>
  <c r="U7" i="8"/>
  <c r="Y7" i="8" s="1"/>
  <c r="V7" i="8"/>
  <c r="Z7" i="8" s="1"/>
  <c r="W7" i="8"/>
  <c r="AA7" i="8" s="1"/>
  <c r="AC7" i="8"/>
  <c r="AD7" i="8"/>
  <c r="AE7" i="8"/>
  <c r="AF7" i="8"/>
  <c r="AI7" i="8"/>
  <c r="O8" i="8"/>
  <c r="Q8" i="8"/>
  <c r="S8" i="8" s="1"/>
  <c r="U8" i="8"/>
  <c r="Y8" i="8" s="1"/>
  <c r="V8" i="8"/>
  <c r="Z8" i="8" s="1"/>
  <c r="W8" i="8"/>
  <c r="AA8" i="8" s="1"/>
  <c r="AC8" i="8"/>
  <c r="AD8" i="8"/>
  <c r="AE8" i="8"/>
  <c r="AF8" i="8"/>
  <c r="AI8" i="8"/>
  <c r="O9" i="8"/>
  <c r="Q9" i="8"/>
  <c r="S9" i="8" s="1"/>
  <c r="U9" i="8"/>
  <c r="Y9" i="8" s="1"/>
  <c r="V9" i="8"/>
  <c r="Z9" i="8" s="1"/>
  <c r="W9" i="8"/>
  <c r="AA9" i="8" s="1"/>
  <c r="AC9" i="8"/>
  <c r="AD9" i="8"/>
  <c r="O10" i="8"/>
  <c r="Q10" i="8"/>
  <c r="S10" i="8" s="1"/>
  <c r="V10" i="8"/>
  <c r="Z10" i="8" s="1"/>
  <c r="W10" i="8"/>
  <c r="AC10" i="8"/>
  <c r="AD10" i="8"/>
  <c r="O11" i="8"/>
  <c r="Q11" i="8"/>
  <c r="S11" i="8" s="1"/>
  <c r="V11" i="8"/>
  <c r="Z11" i="8" s="1"/>
  <c r="W11" i="8"/>
  <c r="AA11" i="8" s="1"/>
  <c r="AC11" i="8"/>
  <c r="AD11" i="8"/>
  <c r="O12" i="8"/>
  <c r="Q12" i="8"/>
  <c r="S12" i="8" s="1"/>
  <c r="U12" i="8"/>
  <c r="Y12" i="8" s="1"/>
  <c r="V12" i="8"/>
  <c r="Z12" i="8" s="1"/>
  <c r="W12" i="8"/>
  <c r="AA12" i="8" s="1"/>
  <c r="AC12" i="8"/>
  <c r="AD12" i="8"/>
  <c r="O13" i="8"/>
  <c r="Q13" i="8"/>
  <c r="S13" i="8" s="1"/>
  <c r="V13" i="8"/>
  <c r="W13" i="8"/>
  <c r="AA13" i="8" s="1"/>
  <c r="AC13" i="8"/>
  <c r="AD13" i="8"/>
  <c r="O14" i="8"/>
  <c r="Q14" i="8"/>
  <c r="S14" i="8" s="1"/>
  <c r="V14" i="8"/>
  <c r="Z14" i="8" s="1"/>
  <c r="W14" i="8"/>
  <c r="AA14" i="8" s="1"/>
  <c r="AC14" i="8"/>
  <c r="AD14" i="8"/>
  <c r="O15" i="8"/>
  <c r="Q15" i="8"/>
  <c r="S15" i="8" s="1"/>
  <c r="T15" i="8"/>
  <c r="X15" i="8" s="1"/>
  <c r="V15" i="8"/>
  <c r="W15" i="8"/>
  <c r="AA15" i="8" s="1"/>
  <c r="AC15" i="8"/>
  <c r="AD15" i="8"/>
  <c r="O16" i="8"/>
  <c r="Q16" i="8"/>
  <c r="S16" i="8" s="1"/>
  <c r="U16" i="8"/>
  <c r="Y16" i="8" s="1"/>
  <c r="V16" i="8"/>
  <c r="Z16" i="8" s="1"/>
  <c r="W16" i="8"/>
  <c r="AA16" i="8" s="1"/>
  <c r="AC16" i="8"/>
  <c r="AD16" i="8"/>
  <c r="O17" i="8"/>
  <c r="Q17" i="8"/>
  <c r="S17" i="8" s="1"/>
  <c r="V17" i="8"/>
  <c r="W17" i="8"/>
  <c r="AA17" i="8" s="1"/>
  <c r="AC17" i="8"/>
  <c r="AD17" i="8"/>
  <c r="O18" i="8"/>
  <c r="Q18" i="8"/>
  <c r="S18" i="8" s="1"/>
  <c r="U18" i="8"/>
  <c r="Y18" i="8" s="1"/>
  <c r="V18" i="8"/>
  <c r="Z18" i="8" s="1"/>
  <c r="W18" i="8"/>
  <c r="AA18" i="8" s="1"/>
  <c r="AC18" i="8"/>
  <c r="AD18" i="8"/>
  <c r="O19" i="8"/>
  <c r="Q19" i="8"/>
  <c r="S19" i="8" s="1"/>
  <c r="U19" i="8"/>
  <c r="Y19" i="8" s="1"/>
  <c r="V19" i="8"/>
  <c r="W19" i="8"/>
  <c r="AA19" i="8" s="1"/>
  <c r="AC19" i="8"/>
  <c r="AD19" i="8"/>
  <c r="O20" i="8"/>
  <c r="Q20" i="8"/>
  <c r="S20" i="8" s="1"/>
  <c r="U20" i="8"/>
  <c r="Y20" i="8" s="1"/>
  <c r="V20" i="8"/>
  <c r="Z20" i="8" s="1"/>
  <c r="W20" i="8"/>
  <c r="AA20" i="8" s="1"/>
  <c r="AC20" i="8"/>
  <c r="AD20" i="8"/>
  <c r="O21" i="8"/>
  <c r="Q21" i="8"/>
  <c r="S21" i="8" s="1"/>
  <c r="U21" i="8"/>
  <c r="Y21" i="8" s="1"/>
  <c r="V21" i="8"/>
  <c r="Z21" i="8" s="1"/>
  <c r="W21" i="8"/>
  <c r="AA21" i="8" s="1"/>
  <c r="AC21" i="8"/>
  <c r="AD21" i="8"/>
  <c r="O22" i="8"/>
  <c r="Q22" i="8"/>
  <c r="S22" i="8" s="1"/>
  <c r="U22" i="8"/>
  <c r="Y22" i="8" s="1"/>
  <c r="V22" i="8"/>
  <c r="Z22" i="8" s="1"/>
  <c r="W22" i="8"/>
  <c r="AA22" i="8" s="1"/>
  <c r="AC22" i="8"/>
  <c r="AD22" i="8"/>
  <c r="O23" i="8"/>
  <c r="Q23" i="8"/>
  <c r="S23" i="8" s="1"/>
  <c r="T23" i="8"/>
  <c r="X23" i="8" s="1"/>
  <c r="V23" i="8"/>
  <c r="Z23" i="8" s="1"/>
  <c r="W23" i="8"/>
  <c r="AA23" i="8" s="1"/>
  <c r="AC23" i="8"/>
  <c r="AD23" i="8"/>
  <c r="O24" i="8"/>
  <c r="Q24" i="8"/>
  <c r="S24" i="8" s="1"/>
  <c r="T24" i="8"/>
  <c r="X24" i="8" s="1"/>
  <c r="U24" i="8"/>
  <c r="Y24" i="8" s="1"/>
  <c r="V24" i="8"/>
  <c r="Z24" i="8" s="1"/>
  <c r="W24" i="8"/>
  <c r="AA24" i="8" s="1"/>
  <c r="AC24" i="8"/>
  <c r="AD24" i="8"/>
  <c r="O25" i="8"/>
  <c r="Q25" i="8"/>
  <c r="S25" i="8" s="1"/>
  <c r="T25" i="8"/>
  <c r="X25" i="8" s="1"/>
  <c r="U25" i="8"/>
  <c r="Y25" i="8" s="1"/>
  <c r="V25" i="8"/>
  <c r="Z25" i="8" s="1"/>
  <c r="W25" i="8"/>
  <c r="AA25" i="8" s="1"/>
  <c r="AC25" i="8"/>
  <c r="AD25" i="8"/>
  <c r="O26" i="8"/>
  <c r="Q26" i="8"/>
  <c r="S26" i="8" s="1"/>
  <c r="T26" i="8"/>
  <c r="X26" i="8" s="1"/>
  <c r="U26" i="8"/>
  <c r="Y26" i="8" s="1"/>
  <c r="V26" i="8"/>
  <c r="Z26" i="8" s="1"/>
  <c r="W26" i="8"/>
  <c r="AA26" i="8" s="1"/>
  <c r="AC26" i="8"/>
  <c r="AD26" i="8"/>
  <c r="O27" i="8"/>
  <c r="Q27" i="8"/>
  <c r="S27" i="8" s="1"/>
  <c r="T27" i="8"/>
  <c r="X27" i="8" s="1"/>
  <c r="U27" i="8"/>
  <c r="Y27" i="8" s="1"/>
  <c r="V27" i="8"/>
  <c r="Z27" i="8" s="1"/>
  <c r="W27" i="8"/>
  <c r="AA27" i="8" s="1"/>
  <c r="AC27" i="8"/>
  <c r="AD27" i="8"/>
  <c r="O28" i="8"/>
  <c r="Q28" i="8"/>
  <c r="S28" i="8" s="1"/>
  <c r="T28" i="8"/>
  <c r="X28" i="8" s="1"/>
  <c r="U28" i="8"/>
  <c r="Y28" i="8" s="1"/>
  <c r="V28" i="8"/>
  <c r="Z28" i="8" s="1"/>
  <c r="W28" i="8"/>
  <c r="AA28" i="8" s="1"/>
  <c r="AC28" i="8"/>
  <c r="AD28" i="8"/>
  <c r="O29" i="8"/>
  <c r="Q29" i="8"/>
  <c r="S29" i="8" s="1"/>
  <c r="T29" i="8"/>
  <c r="X29" i="8" s="1"/>
  <c r="U29" i="8"/>
  <c r="Y29" i="8" s="1"/>
  <c r="V29" i="8"/>
  <c r="Z29" i="8" s="1"/>
  <c r="W29" i="8"/>
  <c r="AA29" i="8" s="1"/>
  <c r="AC29" i="8"/>
  <c r="AD29" i="8"/>
  <c r="O30" i="8"/>
  <c r="Q30" i="8"/>
  <c r="S30" i="8" s="1"/>
  <c r="T30" i="8"/>
  <c r="X30" i="8" s="1"/>
  <c r="U30" i="8"/>
  <c r="Y30" i="8" s="1"/>
  <c r="V30" i="8"/>
  <c r="Z30" i="8" s="1"/>
  <c r="W30" i="8"/>
  <c r="AA30" i="8" s="1"/>
  <c r="AC30" i="8"/>
  <c r="AD30" i="8"/>
  <c r="O31" i="8"/>
  <c r="Q31" i="8"/>
  <c r="S31" i="8" s="1"/>
  <c r="T31" i="8"/>
  <c r="X31" i="8" s="1"/>
  <c r="U31" i="8"/>
  <c r="Y31" i="8" s="1"/>
  <c r="V31" i="8"/>
  <c r="Z31" i="8" s="1"/>
  <c r="W31" i="8"/>
  <c r="AA31" i="8" s="1"/>
  <c r="AC31" i="8"/>
  <c r="AD31" i="8"/>
  <c r="O32" i="8"/>
  <c r="Q32" i="8"/>
  <c r="S32" i="8" s="1"/>
  <c r="T32" i="8"/>
  <c r="X32" i="8" s="1"/>
  <c r="U32" i="8"/>
  <c r="Y32" i="8" s="1"/>
  <c r="V32" i="8"/>
  <c r="Z32" i="8" s="1"/>
  <c r="W32" i="8"/>
  <c r="AA32" i="8" s="1"/>
  <c r="AC32" i="8"/>
  <c r="AD32" i="8"/>
  <c r="O33" i="8"/>
  <c r="Q33" i="8"/>
  <c r="S33" i="8" s="1"/>
  <c r="T33" i="8"/>
  <c r="X33" i="8" s="1"/>
  <c r="U33" i="8"/>
  <c r="Y33" i="8" s="1"/>
  <c r="V33" i="8"/>
  <c r="Z33" i="8" s="1"/>
  <c r="W33" i="8"/>
  <c r="AA33" i="8" s="1"/>
  <c r="AC33" i="8"/>
  <c r="AD33" i="8"/>
  <c r="O34" i="8"/>
  <c r="Q34" i="8"/>
  <c r="S34" i="8" s="1"/>
  <c r="T34" i="8"/>
  <c r="X34" i="8" s="1"/>
  <c r="U34" i="8"/>
  <c r="Y34" i="8" s="1"/>
  <c r="V34" i="8"/>
  <c r="Z34" i="8" s="1"/>
  <c r="W34" i="8"/>
  <c r="AA34" i="8" s="1"/>
  <c r="AC34" i="8"/>
  <c r="AD34" i="8"/>
  <c r="O35" i="8"/>
  <c r="Q35" i="8"/>
  <c r="S35" i="8" s="1"/>
  <c r="T35" i="8"/>
  <c r="X35" i="8" s="1"/>
  <c r="U35" i="8"/>
  <c r="Y35" i="8" s="1"/>
  <c r="V35" i="8"/>
  <c r="Z35" i="8" s="1"/>
  <c r="W35" i="8"/>
  <c r="AA35" i="8" s="1"/>
  <c r="AC35" i="8"/>
  <c r="AD35" i="8"/>
  <c r="O36" i="8"/>
  <c r="Q36" i="8"/>
  <c r="S36" i="8" s="1"/>
  <c r="T36" i="8"/>
  <c r="X36" i="8" s="1"/>
  <c r="U36" i="8"/>
  <c r="Y36" i="8" s="1"/>
  <c r="V36" i="8"/>
  <c r="Z36" i="8" s="1"/>
  <c r="W36" i="8"/>
  <c r="AA36" i="8" s="1"/>
  <c r="AC36" i="8"/>
  <c r="AD36" i="8"/>
  <c r="O37" i="8"/>
  <c r="Q37" i="8"/>
  <c r="S37" i="8" s="1"/>
  <c r="T37" i="8"/>
  <c r="X37" i="8" s="1"/>
  <c r="U37" i="8"/>
  <c r="Y37" i="8" s="1"/>
  <c r="V37" i="8"/>
  <c r="Z37" i="8" s="1"/>
  <c r="W37" i="8"/>
  <c r="AA37" i="8" s="1"/>
  <c r="AC37" i="8"/>
  <c r="AD37" i="8"/>
  <c r="O38" i="8"/>
  <c r="Q38" i="8"/>
  <c r="S38" i="8" s="1"/>
  <c r="T38" i="8"/>
  <c r="X38" i="8" s="1"/>
  <c r="U38" i="8"/>
  <c r="Y38" i="8" s="1"/>
  <c r="V38" i="8"/>
  <c r="Z38" i="8" s="1"/>
  <c r="W38" i="8"/>
  <c r="AA38" i="8" s="1"/>
  <c r="AC38" i="8"/>
  <c r="AD38" i="8"/>
  <c r="O39" i="8"/>
  <c r="Q39" i="8"/>
  <c r="S39" i="8" s="1"/>
  <c r="T39" i="8"/>
  <c r="X39" i="8" s="1"/>
  <c r="U39" i="8"/>
  <c r="Y39" i="8" s="1"/>
  <c r="V39" i="8"/>
  <c r="Z39" i="8" s="1"/>
  <c r="W39" i="8"/>
  <c r="AA39" i="8" s="1"/>
  <c r="AC39" i="8"/>
  <c r="AD39" i="8"/>
  <c r="O40" i="8"/>
  <c r="Q40" i="8"/>
  <c r="S40" i="8" s="1"/>
  <c r="T40" i="8"/>
  <c r="X40" i="8" s="1"/>
  <c r="U40" i="8"/>
  <c r="Y40" i="8" s="1"/>
  <c r="V40" i="8"/>
  <c r="Z40" i="8" s="1"/>
  <c r="W40" i="8"/>
  <c r="AA40" i="8" s="1"/>
  <c r="AC40" i="8"/>
  <c r="AD40" i="8"/>
  <c r="O41" i="8"/>
  <c r="Q41" i="8"/>
  <c r="S41" i="8" s="1"/>
  <c r="T41" i="8"/>
  <c r="X41" i="8" s="1"/>
  <c r="U41" i="8"/>
  <c r="Y41" i="8" s="1"/>
  <c r="V41" i="8"/>
  <c r="Z41" i="8" s="1"/>
  <c r="W41" i="8"/>
  <c r="AA41" i="8" s="1"/>
  <c r="AC41" i="8"/>
  <c r="AD41" i="8"/>
  <c r="O42" i="8"/>
  <c r="Q42" i="8"/>
  <c r="S42" i="8" s="1"/>
  <c r="T42" i="8"/>
  <c r="X42" i="8" s="1"/>
  <c r="U42" i="8"/>
  <c r="Y42" i="8" s="1"/>
  <c r="V42" i="8"/>
  <c r="Z42" i="8" s="1"/>
  <c r="W42" i="8"/>
  <c r="AA42" i="8" s="1"/>
  <c r="AC42" i="8"/>
  <c r="AD42" i="8"/>
  <c r="O43" i="8"/>
  <c r="Q43" i="8"/>
  <c r="S43" i="8" s="1"/>
  <c r="T43" i="8"/>
  <c r="X43" i="8" s="1"/>
  <c r="U43" i="8"/>
  <c r="Y43" i="8" s="1"/>
  <c r="V43" i="8"/>
  <c r="Z43" i="8" s="1"/>
  <c r="W43" i="8"/>
  <c r="AA43" i="8" s="1"/>
  <c r="AC43" i="8"/>
  <c r="AD43" i="8"/>
  <c r="O44" i="8"/>
  <c r="Q44" i="8"/>
  <c r="S44" i="8" s="1"/>
  <c r="T44" i="8"/>
  <c r="X44" i="8" s="1"/>
  <c r="U44" i="8"/>
  <c r="Y44" i="8" s="1"/>
  <c r="V44" i="8"/>
  <c r="Z44" i="8" s="1"/>
  <c r="W44" i="8"/>
  <c r="AA44" i="8" s="1"/>
  <c r="AC44" i="8"/>
  <c r="AD44" i="8"/>
  <c r="O45" i="8"/>
  <c r="Q45" i="8"/>
  <c r="S45" i="8" s="1"/>
  <c r="T45" i="8"/>
  <c r="X45" i="8" s="1"/>
  <c r="U45" i="8"/>
  <c r="Y45" i="8" s="1"/>
  <c r="V45" i="8"/>
  <c r="Z45" i="8" s="1"/>
  <c r="W45" i="8"/>
  <c r="AA45" i="8" s="1"/>
  <c r="AC45" i="8"/>
  <c r="AD45" i="8"/>
  <c r="T10" i="8" l="1"/>
  <c r="X10" i="8" s="1"/>
  <c r="T8" i="8"/>
  <c r="X8" i="8" s="1"/>
  <c r="U14" i="8"/>
  <c r="Y14" i="8" s="1"/>
  <c r="T15" i="1"/>
  <c r="X15" i="1" s="1"/>
  <c r="U10" i="1"/>
  <c r="Y10" i="1" s="1"/>
  <c r="E55" i="1"/>
  <c r="G55" i="1" s="1"/>
  <c r="T13" i="1" s="1"/>
  <c r="X13" i="1" s="1"/>
  <c r="E49" i="1"/>
  <c r="E49" i="8"/>
  <c r="E53" i="8"/>
  <c r="G53" i="8" s="1"/>
  <c r="B20" i="4"/>
  <c r="C2" i="1"/>
  <c r="C2" i="8"/>
  <c r="T11" i="8"/>
  <c r="X11" i="8" s="1"/>
  <c r="U13" i="8"/>
  <c r="Y13" i="8" s="1"/>
  <c r="U17" i="8"/>
  <c r="Y17" i="8" s="1"/>
  <c r="U23" i="8"/>
  <c r="Y23" i="8" s="1"/>
  <c r="U11" i="1"/>
  <c r="Y11" i="1" s="1"/>
  <c r="AJ7" i="8"/>
  <c r="AJ8" i="8"/>
  <c r="AO7" i="8"/>
  <c r="AL7" i="8"/>
  <c r="AM8" i="8"/>
  <c r="AN7" i="8"/>
  <c r="AK7" i="8"/>
  <c r="AO8" i="8"/>
  <c r="AN8" i="8"/>
  <c r="AK8" i="8"/>
  <c r="AM7" i="8"/>
  <c r="AL8" i="8"/>
  <c r="U10" i="8"/>
  <c r="Y10" i="8" s="1"/>
  <c r="U11" i="8"/>
  <c r="Y11" i="8" s="1"/>
  <c r="AA10" i="8"/>
  <c r="T19" i="8"/>
  <c r="X19" i="8" s="1"/>
  <c r="T17" i="8"/>
  <c r="X17" i="8" s="1"/>
  <c r="U15" i="8"/>
  <c r="Y15" i="8" s="1"/>
  <c r="T14" i="8"/>
  <c r="X14" i="8" s="1"/>
  <c r="T16" i="8"/>
  <c r="X16" i="8" s="1"/>
  <c r="T13" i="8"/>
  <c r="X13" i="8" s="1"/>
  <c r="Z19" i="8"/>
  <c r="T9" i="8"/>
  <c r="X9" i="8" s="1"/>
  <c r="AA6" i="8"/>
  <c r="Z17" i="8"/>
  <c r="Z13" i="8"/>
  <c r="T18" i="8"/>
  <c r="X18" i="8" s="1"/>
  <c r="Z15" i="8"/>
  <c r="T12" i="8"/>
  <c r="X12" i="8" s="1"/>
  <c r="T7" i="8"/>
  <c r="X7" i="8" s="1"/>
  <c r="T20" i="8"/>
  <c r="X20" i="8" s="1"/>
  <c r="AK7" i="1"/>
  <c r="AO8" i="1"/>
  <c r="AJ7" i="1"/>
  <c r="AM8" i="1"/>
  <c r="AN7" i="1"/>
  <c r="AM7" i="1"/>
  <c r="AL7" i="1"/>
  <c r="AL8" i="1"/>
  <c r="AJ8" i="1"/>
  <c r="AO7" i="1"/>
  <c r="AN8" i="1"/>
  <c r="AK8" i="1"/>
  <c r="B23" i="4"/>
  <c r="AG8" i="1"/>
  <c r="AG7" i="1"/>
  <c r="AG7" i="8"/>
  <c r="AG8" i="8"/>
  <c r="T20" i="1"/>
  <c r="X20" i="1" s="1"/>
  <c r="U13" i="1"/>
  <c r="Y13" i="1" s="1"/>
  <c r="U15" i="1"/>
  <c r="Y15" i="1" s="1"/>
  <c r="T11" i="1"/>
  <c r="X11" i="1" s="1"/>
  <c r="T7" i="1"/>
  <c r="X7" i="1" s="1"/>
  <c r="T24" i="1"/>
  <c r="X24" i="1" s="1"/>
  <c r="T23" i="1"/>
  <c r="X23" i="1" s="1"/>
  <c r="T9" i="1"/>
  <c r="X9" i="1" s="1"/>
  <c r="T22" i="1"/>
  <c r="X22" i="1" s="1"/>
  <c r="T21" i="1"/>
  <c r="X21" i="1" s="1"/>
  <c r="Z15" i="1"/>
  <c r="T14" i="1"/>
  <c r="X14" i="1" s="1"/>
  <c r="Z11" i="1"/>
  <c r="T10" i="1"/>
  <c r="X10" i="1" s="1"/>
  <c r="AA7" i="1"/>
  <c r="T26" i="1"/>
  <c r="X26" i="1" s="1"/>
  <c r="T25" i="1"/>
  <c r="X25" i="1" s="1"/>
  <c r="Z13" i="1"/>
  <c r="T12" i="1"/>
  <c r="X12" i="1" s="1"/>
  <c r="AA9" i="1"/>
  <c r="T8" i="1"/>
  <c r="X8" i="1" s="1"/>
  <c r="Z25" i="1"/>
  <c r="AA26" i="1"/>
  <c r="AA24" i="1"/>
  <c r="AA22" i="1"/>
  <c r="AA20" i="1"/>
  <c r="AA16" i="1"/>
  <c r="AA14" i="1"/>
  <c r="AA12" i="1"/>
  <c r="AA10" i="1"/>
  <c r="Z8" i="1"/>
  <c r="Z23" i="1"/>
  <c r="Z21" i="1"/>
  <c r="Z19" i="1"/>
  <c r="Z17" i="1"/>
  <c r="Z6" i="1"/>
  <c r="R1" i="1" l="1"/>
  <c r="L1" i="1" s="1"/>
  <c r="G49" i="8"/>
  <c r="G49" i="1"/>
  <c r="T6" i="1" s="1"/>
  <c r="X6" i="1" s="1"/>
  <c r="T6" i="8" l="1"/>
  <c r="X6" i="8" s="1"/>
  <c r="D19" i="4"/>
  <c r="T16" i="1"/>
  <c r="X16" i="1" s="1"/>
  <c r="T22" i="8"/>
  <c r="X22" i="8" s="1"/>
  <c r="T21" i="8"/>
  <c r="X21" i="8" s="1"/>
  <c r="T19" i="1"/>
  <c r="X19" i="1" s="1"/>
  <c r="T18" i="1"/>
  <c r="X18" i="1" s="1"/>
  <c r="T17" i="1"/>
  <c r="X17" i="1" s="1"/>
  <c r="AR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熊本中体連陸上競技専門部</author>
    <author>TP570E-118PP</author>
  </authors>
  <commentList>
    <comment ref="G6" authorId="0" shapeId="0" xr:uid="{00000000-0006-0000-0200-000001000000}">
      <text>
        <r>
          <rPr>
            <sz val="10"/>
            <color indexed="81"/>
            <rFont val="MS P ゴシック"/>
            <family val="3"/>
            <charset val="128"/>
          </rPr>
          <t>1/100秒・１cmまで入力
例）1分56秒2→15620
1ｍ20→120</t>
        </r>
      </text>
    </comment>
    <comment ref="I6" authorId="1" shapeId="0" xr:uid="{00000000-0006-0000-0200-000002000000}">
      <text>
        <r>
          <rPr>
            <sz val="9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熊本中体連陸上競技専門部</author>
    <author>TP570E-118PP</author>
  </authors>
  <commentList>
    <comment ref="G6" authorId="0" shapeId="0" xr:uid="{00000000-0006-0000-0300-000001000000}">
      <text>
        <r>
          <rPr>
            <sz val="10"/>
            <color indexed="81"/>
            <rFont val="MS P ゴシック"/>
            <family val="3"/>
            <charset val="128"/>
          </rPr>
          <t>1/100秒・１cmまで入力
例）1分56秒2→15620
　　1ｍ20→120</t>
        </r>
      </text>
    </comment>
    <comment ref="I6" authorId="1" shapeId="0" xr:uid="{00000000-0006-0000-0300-000002000000}">
      <text>
        <r>
          <rPr>
            <sz val="9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sharedStrings.xml><?xml version="1.0" encoding="utf-8"?>
<sst xmlns="http://schemas.openxmlformats.org/spreadsheetml/2006/main" count="1381" uniqueCount="1019">
  <si>
    <t>申込方法</t>
    <rPh sb="0" eb="2">
      <t>モウシコ</t>
    </rPh>
    <rPh sb="2" eb="4">
      <t>ホウホウ</t>
    </rPh>
    <phoneticPr fontId="2"/>
  </si>
  <si>
    <t>１　入力が完了したら保存してください。保存方法は名前を付けて保存を選び、ファイル名を次のようにお願いします。</t>
    <rPh sb="2" eb="4">
      <t>ニュウリョク</t>
    </rPh>
    <rPh sb="5" eb="7">
      <t>カンリョウ</t>
    </rPh>
    <rPh sb="10" eb="12">
      <t>ホゾン</t>
    </rPh>
    <rPh sb="19" eb="21">
      <t>ホゾン</t>
    </rPh>
    <rPh sb="21" eb="23">
      <t>ホウホウ</t>
    </rPh>
    <rPh sb="24" eb="26">
      <t>ナマエ</t>
    </rPh>
    <rPh sb="27" eb="28">
      <t>ツ</t>
    </rPh>
    <rPh sb="30" eb="32">
      <t>ホゾン</t>
    </rPh>
    <rPh sb="33" eb="34">
      <t>エラ</t>
    </rPh>
    <rPh sb="40" eb="41">
      <t>メイ</t>
    </rPh>
    <rPh sb="42" eb="43">
      <t>ツギ</t>
    </rPh>
    <rPh sb="48" eb="49">
      <t>ネガ</t>
    </rPh>
    <phoneticPr fontId="2"/>
  </si>
  <si>
    <t>１年１００ｍ</t>
    <rPh sb="1" eb="2">
      <t>ネン</t>
    </rPh>
    <phoneticPr fontId="2"/>
  </si>
  <si>
    <t>２年１００ｍ</t>
    <rPh sb="1" eb="2">
      <t>ネン</t>
    </rPh>
    <phoneticPr fontId="2"/>
  </si>
  <si>
    <t>３年１００ｍ</t>
    <rPh sb="1" eb="2">
      <t>ネン</t>
    </rPh>
    <phoneticPr fontId="2"/>
  </si>
  <si>
    <t>１年１５００ｍ</t>
    <rPh sb="1" eb="2">
      <t>ネン</t>
    </rPh>
    <phoneticPr fontId="2"/>
  </si>
  <si>
    <t>１年８００ｍ</t>
    <rPh sb="1" eb="2">
      <t>ネン</t>
    </rPh>
    <phoneticPr fontId="2"/>
  </si>
  <si>
    <t>金　額</t>
    <rPh sb="0" eb="1">
      <t>キン</t>
    </rPh>
    <rPh sb="2" eb="3">
      <t>ガク</t>
    </rPh>
    <phoneticPr fontId="2"/>
  </si>
  <si>
    <t>数　量（単価）</t>
    <rPh sb="0" eb="1">
      <t>カズ</t>
    </rPh>
    <rPh sb="2" eb="3">
      <t>リョウ</t>
    </rPh>
    <rPh sb="4" eb="6">
      <t>タンカ</t>
    </rPh>
    <phoneticPr fontId="2"/>
  </si>
  <si>
    <t>No</t>
  </si>
  <si>
    <t>走高跳</t>
  </si>
  <si>
    <t>走幅跳</t>
  </si>
  <si>
    <t>砲丸投</t>
  </si>
  <si>
    <t>玉名</t>
  </si>
  <si>
    <t>河浦</t>
  </si>
  <si>
    <t>ﾌﾘｶﾞﾅ（半角）</t>
    <rPh sb="6" eb="8">
      <t>ハンカク</t>
    </rPh>
    <phoneticPr fontId="2"/>
  </si>
  <si>
    <t>氏  名</t>
    <rPh sb="0" eb="1">
      <t>シ</t>
    </rPh>
    <rPh sb="3" eb="4">
      <t>メイ</t>
    </rPh>
    <phoneticPr fontId="2"/>
  </si>
  <si>
    <t>No</t>
  </si>
  <si>
    <t>姓と名の間にｽﾍﾟｰｽ</t>
    <rPh sb="0" eb="1">
      <t>セイ</t>
    </rPh>
    <rPh sb="2" eb="3">
      <t>メイ</t>
    </rPh>
    <rPh sb="4" eb="5">
      <t>アイダ</t>
    </rPh>
    <phoneticPr fontId="2"/>
  </si>
  <si>
    <t>合　　　計</t>
    <rPh sb="0" eb="1">
      <t>ゴウ</t>
    </rPh>
    <rPh sb="4" eb="5">
      <t>ケイ</t>
    </rPh>
    <phoneticPr fontId="2"/>
  </si>
  <si>
    <t>096-343-3246</t>
  </si>
  <si>
    <t>096-343-3455</t>
  </si>
  <si>
    <t>学年</t>
    <rPh sb="0" eb="2">
      <t>ガクネン</t>
    </rPh>
    <phoneticPr fontId="2"/>
  </si>
  <si>
    <t>走高跳</t>
    <rPh sb="0" eb="1">
      <t>ソウ</t>
    </rPh>
    <phoneticPr fontId="2"/>
  </si>
  <si>
    <t>棒高跳</t>
    <rPh sb="0" eb="3">
      <t>ボウタカトビ</t>
    </rPh>
    <phoneticPr fontId="2"/>
  </si>
  <si>
    <t>走幅跳</t>
    <rPh sb="0" eb="1">
      <t>ソウ</t>
    </rPh>
    <phoneticPr fontId="2"/>
  </si>
  <si>
    <t>砲丸投</t>
    <rPh sb="0" eb="3">
      <t>ホウガンナゲ</t>
    </rPh>
    <phoneticPr fontId="2"/>
  </si>
  <si>
    <t>牛深</t>
  </si>
  <si>
    <t>南関</t>
  </si>
  <si>
    <t>鹿本</t>
  </si>
  <si>
    <t>大津</t>
  </si>
  <si>
    <t>阿蘇</t>
  </si>
  <si>
    <t>小国</t>
  </si>
  <si>
    <t>高森</t>
  </si>
  <si>
    <t>蘇陽</t>
  </si>
  <si>
    <t>御船</t>
  </si>
  <si>
    <t>甲佐</t>
  </si>
  <si>
    <t>矢部</t>
  </si>
  <si>
    <t>松橋</t>
  </si>
  <si>
    <t>氷川</t>
  </si>
  <si>
    <t>多良木</t>
  </si>
  <si>
    <t>天草</t>
  </si>
  <si>
    <t>大矢野</t>
  </si>
  <si>
    <t>倉岳</t>
  </si>
  <si>
    <t>九州学院</t>
  </si>
  <si>
    <t>尚絅</t>
  </si>
  <si>
    <t>文徳</t>
  </si>
  <si>
    <t>真和</t>
  </si>
  <si>
    <t>種目名</t>
    <rPh sb="0" eb="2">
      <t>シュモク</t>
    </rPh>
    <rPh sb="2" eb="3">
      <t>メイ</t>
    </rPh>
    <phoneticPr fontId="2"/>
  </si>
  <si>
    <t>最高記録</t>
    <rPh sb="0" eb="2">
      <t>サイコウ</t>
    </rPh>
    <rPh sb="2" eb="4">
      <t>キロク</t>
    </rPh>
    <phoneticPr fontId="2"/>
  </si>
  <si>
    <t>登録番号</t>
    <rPh sb="0" eb="2">
      <t>トウロク</t>
    </rPh>
    <rPh sb="2" eb="4">
      <t>バンゴウ</t>
    </rPh>
    <phoneticPr fontId="2"/>
  </si>
  <si>
    <t>種目名</t>
  </si>
  <si>
    <t>住所：</t>
    <rPh sb="0" eb="2">
      <t>ジュウショ</t>
    </rPh>
    <phoneticPr fontId="2"/>
  </si>
  <si>
    <t>096-364-6134</t>
  </si>
  <si>
    <t>096-363-2576</t>
  </si>
  <si>
    <t>096-364-8182</t>
  </si>
  <si>
    <t>096-366-6177</t>
  </si>
  <si>
    <t>096-368-2131</t>
  </si>
  <si>
    <t>096-365-7850</t>
  </si>
  <si>
    <t>096-354-5355</t>
  </si>
  <si>
    <t>096-324-7292</t>
  </si>
  <si>
    <t>参加料</t>
    <rPh sb="0" eb="3">
      <t>サンカリョウ</t>
    </rPh>
    <phoneticPr fontId="2"/>
  </si>
  <si>
    <t>学校名</t>
  </si>
  <si>
    <t>住  所</t>
  </si>
  <si>
    <t>電話番号</t>
  </si>
  <si>
    <t>ＦＡＸ番号</t>
  </si>
  <si>
    <t>熊本大附</t>
  </si>
  <si>
    <t>〒860-0081</t>
  </si>
  <si>
    <t>096-355-0375</t>
  </si>
  <si>
    <t>096-355-0379</t>
  </si>
  <si>
    <t>〒862-8676</t>
  </si>
  <si>
    <t>〒862-8678</t>
  </si>
  <si>
    <t>096-363-2301</t>
  </si>
  <si>
    <t>096-371-5683</t>
  </si>
  <si>
    <t>ルーテル</t>
  </si>
  <si>
    <t>〒860-8520</t>
  </si>
  <si>
    <t>〒860-0847</t>
  </si>
  <si>
    <t>〒862-0976</t>
  </si>
  <si>
    <t>マリスト</t>
  </si>
  <si>
    <t>〒862-0911</t>
  </si>
  <si>
    <t>〒860-0082</t>
  </si>
  <si>
    <t>096-323-6677</t>
  </si>
  <si>
    <t>096-323-6690</t>
  </si>
  <si>
    <t>出水</t>
  </si>
  <si>
    <t>〒862-0941</t>
  </si>
  <si>
    <t>096-371-2277</t>
  </si>
  <si>
    <t>096-371-2296</t>
  </si>
  <si>
    <t>白川</t>
  </si>
  <si>
    <t>〒862-0971</t>
  </si>
  <si>
    <t>096-364-6181</t>
  </si>
  <si>
    <t>096-364-6389</t>
  </si>
  <si>
    <t>藤園</t>
  </si>
  <si>
    <t>〒860-0001</t>
  </si>
  <si>
    <t>096-353-6417</t>
  </si>
  <si>
    <t>096-353-6421</t>
  </si>
  <si>
    <t>花陵</t>
  </si>
  <si>
    <t>〒860-0054</t>
  </si>
  <si>
    <t>096-354-5635</t>
  </si>
  <si>
    <t>096-351-8428</t>
  </si>
  <si>
    <t>〒861-4113</t>
  </si>
  <si>
    <t>096-357-7175</t>
  </si>
  <si>
    <t>096-358-1296</t>
  </si>
  <si>
    <t>京陵</t>
  </si>
  <si>
    <t>096-354-1316</t>
  </si>
  <si>
    <t>096-351-5610</t>
  </si>
  <si>
    <t>江南</t>
  </si>
  <si>
    <t>〒860-0822</t>
  </si>
  <si>
    <t>096-325-0259</t>
  </si>
  <si>
    <t>096-351-8896</t>
  </si>
  <si>
    <t>江原</t>
  </si>
  <si>
    <t>〒860-0813</t>
  </si>
  <si>
    <t>096-372-1710</t>
  </si>
  <si>
    <t>096-372-1748</t>
  </si>
  <si>
    <t>竜南</t>
  </si>
  <si>
    <t>〒860-0863</t>
  </si>
  <si>
    <t>096-343-3203</t>
  </si>
  <si>
    <t>096-343-3267</t>
  </si>
  <si>
    <t>桜山</t>
  </si>
  <si>
    <t>〒860-0862</t>
  </si>
  <si>
    <t>096-344-3828</t>
  </si>
  <si>
    <t>096-344-3896</t>
  </si>
  <si>
    <t>西山</t>
  </si>
  <si>
    <t>〒860-0073</t>
  </si>
  <si>
    <t>096-354-0091</t>
  </si>
  <si>
    <t>096-351-1853</t>
  </si>
  <si>
    <t>湖東</t>
  </si>
  <si>
    <t>〒862-0909</t>
  </si>
  <si>
    <t>096-368-2118</t>
  </si>
  <si>
    <t>096-368-2218</t>
  </si>
  <si>
    <t>託麻</t>
  </si>
  <si>
    <t>〒862-0963</t>
  </si>
  <si>
    <t>096-378-0338</t>
  </si>
  <si>
    <t>096-378-0536</t>
  </si>
  <si>
    <t>三和</t>
  </si>
  <si>
    <t>〒860-0048</t>
  </si>
  <si>
    <t>096-329-0518</t>
  </si>
  <si>
    <t>096-329-0803</t>
  </si>
  <si>
    <t>城西</t>
  </si>
  <si>
    <t>〒861-5284</t>
  </si>
  <si>
    <t>096-329-2792</t>
  </si>
  <si>
    <t>096-329-2817</t>
  </si>
  <si>
    <t>帯山</t>
  </si>
  <si>
    <t>〒862-0924</t>
  </si>
  <si>
    <t>096-383-1288</t>
  </si>
  <si>
    <t>096-383-1349</t>
  </si>
  <si>
    <t>錦ヶ丘</t>
  </si>
  <si>
    <t>〒862-0912</t>
  </si>
  <si>
    <t>096-368-3166</t>
  </si>
  <si>
    <t>096-368-3739</t>
  </si>
  <si>
    <t>東野</t>
  </si>
  <si>
    <t>〒861-2106</t>
  </si>
  <si>
    <t>096-369-5459</t>
  </si>
  <si>
    <t>096-369-5641</t>
  </si>
  <si>
    <t>〒862-0926</t>
  </si>
  <si>
    <t>096-383-6124</t>
  </si>
  <si>
    <t>096-383-6125</t>
  </si>
  <si>
    <t>二岡</t>
  </si>
  <si>
    <t>〒862-0981</t>
  </si>
  <si>
    <t>096-380-2155</t>
  </si>
  <si>
    <t>096-380-4197</t>
  </si>
  <si>
    <t>東部</t>
  </si>
  <si>
    <t>〒862-8010</t>
  </si>
  <si>
    <t>096-380-2053</t>
  </si>
  <si>
    <t>096-380-5712</t>
  </si>
  <si>
    <t>楠</t>
  </si>
  <si>
    <t>〒862-8003</t>
  </si>
  <si>
    <t>096-338-1735</t>
  </si>
  <si>
    <t>096-338-1961</t>
  </si>
  <si>
    <t>武蔵</t>
  </si>
  <si>
    <t>〒862-8001</t>
  </si>
  <si>
    <t>096-338-5430</t>
  </si>
  <si>
    <t>096-338-5468</t>
  </si>
  <si>
    <t>東町</t>
  </si>
  <si>
    <t>〒862-0901</t>
  </si>
  <si>
    <t>096-367-8113</t>
  </si>
  <si>
    <t>096-367-8178</t>
  </si>
  <si>
    <t>出水南</t>
  </si>
  <si>
    <t>096-378-6429</t>
  </si>
  <si>
    <t>096-378-6910</t>
  </si>
  <si>
    <t>清水</t>
  </si>
  <si>
    <t>〒860-0875</t>
  </si>
  <si>
    <t>096-345-2753</t>
  </si>
  <si>
    <t>096-345-2758</t>
  </si>
  <si>
    <t>井芹</t>
  </si>
  <si>
    <t>〒860-0079</t>
  </si>
  <si>
    <t>096-359-0747</t>
  </si>
  <si>
    <t>096-359-0757</t>
  </si>
  <si>
    <t>長嶺</t>
  </si>
  <si>
    <t>〒862-0939</t>
  </si>
  <si>
    <t>096-368-9926</t>
  </si>
  <si>
    <t>096-368-9936</t>
  </si>
  <si>
    <t>北部</t>
  </si>
  <si>
    <t>〒861-5521</t>
  </si>
  <si>
    <t>096-245-0002</t>
  </si>
  <si>
    <t>096-245-0543</t>
  </si>
  <si>
    <t>芳野</t>
  </si>
  <si>
    <t>〒861-5343</t>
  </si>
  <si>
    <t>096-277-2004</t>
  </si>
  <si>
    <t>096-277-2032</t>
  </si>
  <si>
    <t>河内</t>
  </si>
  <si>
    <t>〒861-5347</t>
  </si>
  <si>
    <t>096-276-0030</t>
  </si>
  <si>
    <t>096-276-0034</t>
  </si>
  <si>
    <t>飽田</t>
  </si>
  <si>
    <t>〒861-5254</t>
  </si>
  <si>
    <t>096-227-0004</t>
  </si>
  <si>
    <t>096-227-0353</t>
  </si>
  <si>
    <t>天明</t>
  </si>
  <si>
    <t>〒861-4125</t>
  </si>
  <si>
    <t>096-223-0038</t>
  </si>
  <si>
    <t>096-223-0283</t>
  </si>
  <si>
    <t>力合</t>
  </si>
  <si>
    <t>〒861-4133</t>
  </si>
  <si>
    <t>096-358-6454</t>
  </si>
  <si>
    <t>096-358-6487</t>
  </si>
  <si>
    <t>龍田</t>
  </si>
  <si>
    <t>〒862-8006</t>
  </si>
  <si>
    <t>096-339-9965</t>
  </si>
  <si>
    <t>096-339-0136</t>
  </si>
  <si>
    <t>日吉</t>
  </si>
  <si>
    <t>〒861-4101</t>
  </si>
  <si>
    <t>096-351-6442</t>
  </si>
  <si>
    <t>096-351-6447</t>
  </si>
  <si>
    <t>桜木</t>
  </si>
  <si>
    <t>〒861-2101</t>
  </si>
  <si>
    <t>096-365-1641</t>
  </si>
  <si>
    <t>096-365-1705</t>
  </si>
  <si>
    <t>〒864-0041</t>
  </si>
  <si>
    <t>荒尾市荒尾1828</t>
  </si>
  <si>
    <t>0968-62-7840</t>
  </si>
  <si>
    <t>0968-63-0191</t>
  </si>
  <si>
    <t>〒864-0012</t>
  </si>
  <si>
    <t>荒尾市本井手浦頭700</t>
  </si>
  <si>
    <t>0968-66-0462</t>
  </si>
  <si>
    <t>0968-66-0977</t>
  </si>
  <si>
    <t>〒864-0163</t>
  </si>
  <si>
    <t>荒尾市野原1528</t>
  </si>
  <si>
    <t>0968-68-0014</t>
  </si>
  <si>
    <t>0968-68-6002</t>
  </si>
  <si>
    <t>〒865-0063</t>
  </si>
  <si>
    <t>玉名市中尾380</t>
  </si>
  <si>
    <t>0968-72-4191</t>
  </si>
  <si>
    <t>0968-74-4802</t>
  </si>
  <si>
    <t>玉南</t>
  </si>
  <si>
    <t>〒865-0041</t>
  </si>
  <si>
    <t>玉名市伊倉北方2636</t>
  </si>
  <si>
    <t>0968-73-3171</t>
  </si>
  <si>
    <t>0968-73-3172</t>
  </si>
  <si>
    <t>玉陵</t>
  </si>
  <si>
    <t>〒865-0005</t>
  </si>
  <si>
    <t>玉名市玉名900</t>
  </si>
  <si>
    <t>0968-72-2597</t>
  </si>
  <si>
    <t>0968-72-2397</t>
  </si>
  <si>
    <t>岱明</t>
  </si>
  <si>
    <t>〒869-0203</t>
  </si>
  <si>
    <t>0968-57-0402</t>
  </si>
  <si>
    <t>0968-57-0466</t>
  </si>
  <si>
    <t>天水</t>
  </si>
  <si>
    <t>〒861-5401</t>
  </si>
  <si>
    <t>0968-82-2044</t>
  </si>
  <si>
    <t>0968-82-2418</t>
  </si>
  <si>
    <t>〒869-0312</t>
  </si>
  <si>
    <t>玉名郡玉東町白木59</t>
  </si>
  <si>
    <t>0968-85-2116</t>
  </si>
  <si>
    <t>0968-85-2198</t>
  </si>
  <si>
    <t>菊水</t>
  </si>
  <si>
    <t>〒865-0136</t>
  </si>
  <si>
    <t>0968-86-2004</t>
  </si>
  <si>
    <t>0968-75-6060</t>
  </si>
  <si>
    <t>三加和</t>
  </si>
  <si>
    <t>〒861-0913</t>
  </si>
  <si>
    <t>0968-34-2134</t>
  </si>
  <si>
    <t>0968-34-2660</t>
  </si>
  <si>
    <t>〒861-0811</t>
  </si>
  <si>
    <t>玉名郡南関町小原2121-1</t>
  </si>
  <si>
    <t>0968-53-0005</t>
  </si>
  <si>
    <t>0968-53-0209</t>
  </si>
  <si>
    <t>玉名郡長洲町腹赤732</t>
  </si>
  <si>
    <t>長洲</t>
  </si>
  <si>
    <t>〒869-0123</t>
  </si>
  <si>
    <t>0968-78-0105</t>
  </si>
  <si>
    <t>0968-78-7106</t>
  </si>
  <si>
    <t>〒865-0055</t>
  </si>
  <si>
    <t>玉名市大浜町1765-8</t>
  </si>
  <si>
    <t>0968-76-0136</t>
  </si>
  <si>
    <t>0968-76-0140</t>
  </si>
  <si>
    <t>山鹿</t>
  </si>
  <si>
    <t>〒861-0501</t>
  </si>
  <si>
    <t>山鹿市山鹿446</t>
  </si>
  <si>
    <t>0968-43-1185</t>
  </si>
  <si>
    <t>0968-43-5818</t>
  </si>
  <si>
    <t>鹿北</t>
  </si>
  <si>
    <t>〒861-0601</t>
  </si>
  <si>
    <t>0968-32-2019</t>
  </si>
  <si>
    <t>0968-32-3797</t>
  </si>
  <si>
    <t>菊鹿</t>
  </si>
  <si>
    <t>〒861-0406</t>
  </si>
  <si>
    <t>0968-48-2034</t>
  </si>
  <si>
    <t>0968-48-3194</t>
  </si>
  <si>
    <t>〒861-0331</t>
  </si>
  <si>
    <t>0968-46-2076</t>
  </si>
  <si>
    <t>0968-42-3040</t>
  </si>
  <si>
    <t>〒861-0133</t>
  </si>
  <si>
    <t>096-272-0191</t>
  </si>
  <si>
    <t>〒861-0135</t>
  </si>
  <si>
    <t>096-272-0103</t>
  </si>
  <si>
    <t>096-272-0160</t>
  </si>
  <si>
    <t>〒861-0114</t>
  </si>
  <si>
    <t>096-272-0209</t>
  </si>
  <si>
    <t>096-272-0431</t>
  </si>
  <si>
    <t>米野岳</t>
  </si>
  <si>
    <t>〒861-0561</t>
  </si>
  <si>
    <t>0968-36-3152</t>
  </si>
  <si>
    <t>菊池北</t>
  </si>
  <si>
    <t>〒861-1331</t>
  </si>
  <si>
    <t>菊池市隈府1515</t>
  </si>
  <si>
    <t>0968-25-2041</t>
  </si>
  <si>
    <t>0968-25-1908</t>
  </si>
  <si>
    <t>菊池南</t>
  </si>
  <si>
    <t>菊池市隈府833</t>
  </si>
  <si>
    <t>0968-25-2239</t>
  </si>
  <si>
    <t>0968-25-0972</t>
  </si>
  <si>
    <t>七城</t>
  </si>
  <si>
    <t>〒861-1353</t>
  </si>
  <si>
    <t>0968-25-2628</t>
  </si>
  <si>
    <t>0968-25-3130</t>
  </si>
  <si>
    <t>旭志</t>
  </si>
  <si>
    <t>〒869-1204</t>
  </si>
  <si>
    <t>0968-37-2009</t>
  </si>
  <si>
    <t>0968-37-3535</t>
  </si>
  <si>
    <t>〒869-1233</t>
  </si>
  <si>
    <t>菊池郡大津町大津1270</t>
  </si>
  <si>
    <t>096-293-4374</t>
  </si>
  <si>
    <t>096-293-4333</t>
  </si>
  <si>
    <t>大津北</t>
  </si>
  <si>
    <t>菊池郡大津町大津310</t>
  </si>
  <si>
    <t>096-294-2310</t>
  </si>
  <si>
    <t>096-294-2316</t>
  </si>
  <si>
    <t>菊陽</t>
  </si>
  <si>
    <t>〒869-1103</t>
  </si>
  <si>
    <t>菊池郡菊陽町久保田2563</t>
  </si>
  <si>
    <t>096-232-2004</t>
  </si>
  <si>
    <t>096-232-1218</t>
  </si>
  <si>
    <t>武蔵ヶ丘</t>
  </si>
  <si>
    <t>〒869-1101</t>
  </si>
  <si>
    <t>菊池郡菊陽町津久札3518</t>
  </si>
  <si>
    <t>096-232-4110</t>
  </si>
  <si>
    <t>096-232-4509</t>
  </si>
  <si>
    <t>合志</t>
  </si>
  <si>
    <t>〒861-1115</t>
  </si>
  <si>
    <t>096-248-0006</t>
  </si>
  <si>
    <t>096-249-2035</t>
  </si>
  <si>
    <t>泗水</t>
  </si>
  <si>
    <t>〒861-1212</t>
  </si>
  <si>
    <t>0968-38-2450</t>
  </si>
  <si>
    <t>0968-38-6560</t>
  </si>
  <si>
    <t>西合志</t>
  </si>
  <si>
    <t>〒861-1103</t>
  </si>
  <si>
    <t>096-242-0100</t>
  </si>
  <si>
    <t>096-242-2006</t>
  </si>
  <si>
    <t>西合志南</t>
  </si>
  <si>
    <t>〒861-1102</t>
  </si>
  <si>
    <t>096-242-3733</t>
  </si>
  <si>
    <t>096-242-3739</t>
  </si>
  <si>
    <t>一の宮</t>
  </si>
  <si>
    <t>〒869-2612</t>
  </si>
  <si>
    <t>0967-22-0201</t>
  </si>
  <si>
    <t>0967-22-3815</t>
  </si>
  <si>
    <t>〒869-2225</t>
  </si>
  <si>
    <t>0967-34-0010</t>
  </si>
  <si>
    <t>0967-34-2351</t>
  </si>
  <si>
    <t>南小国</t>
  </si>
  <si>
    <t>〒869-2401</t>
  </si>
  <si>
    <t>阿蘇郡南小国町赤馬場1833</t>
  </si>
  <si>
    <t>0967-42-0034</t>
  </si>
  <si>
    <t>0967-42-0916</t>
  </si>
  <si>
    <t>〒869-2501</t>
  </si>
  <si>
    <t>0967-46-3225</t>
  </si>
  <si>
    <t>0967-46-3493</t>
  </si>
  <si>
    <t>〒869-2703</t>
  </si>
  <si>
    <t>0967-25-2013</t>
  </si>
  <si>
    <t>0967-25-2939</t>
  </si>
  <si>
    <t>波野</t>
  </si>
  <si>
    <t>〒869-2806</t>
  </si>
  <si>
    <t>0967-24-2031</t>
  </si>
  <si>
    <t>0967-23-0010</t>
  </si>
  <si>
    <t>〒861-3913</t>
  </si>
  <si>
    <t>0967-83-0546</t>
  </si>
  <si>
    <t>0967-73-6001</t>
  </si>
  <si>
    <t>〒869-1824</t>
  </si>
  <si>
    <t>0967-65-0023</t>
  </si>
  <si>
    <t>0967-65-0024</t>
  </si>
  <si>
    <t>〒869-1602</t>
  </si>
  <si>
    <t>0967-62-0226</t>
  </si>
  <si>
    <t>0967-62-3367</t>
  </si>
  <si>
    <t>〒869-1404</t>
  </si>
  <si>
    <t>0967-67-0030</t>
  </si>
  <si>
    <t>0967-67-2561</t>
  </si>
  <si>
    <t>〒861-2402</t>
  </si>
  <si>
    <t>096-279-2003</t>
  </si>
  <si>
    <t>096-279-4082</t>
  </si>
  <si>
    <t>〒861-3206</t>
  </si>
  <si>
    <t>上益城郡御船町辺田見55</t>
  </si>
  <si>
    <t>096-282-0002</t>
  </si>
  <si>
    <t>096-282-1591</t>
  </si>
  <si>
    <t>嘉島</t>
  </si>
  <si>
    <t>〒861-3106</t>
  </si>
  <si>
    <t>上益城郡嘉島町上島887</t>
  </si>
  <si>
    <t>096-237-0014</t>
  </si>
  <si>
    <t>096-237-0190</t>
  </si>
  <si>
    <t>木山</t>
  </si>
  <si>
    <t>〒861-2244</t>
  </si>
  <si>
    <t>上益城郡益城町寺迫1090</t>
  </si>
  <si>
    <t>096-286-2043</t>
  </si>
  <si>
    <t>096-286-2048</t>
  </si>
  <si>
    <t>益城</t>
  </si>
  <si>
    <t>〒861-2233</t>
  </si>
  <si>
    <t>上益城郡益城町惣領900</t>
  </si>
  <si>
    <t>096-286-2025</t>
  </si>
  <si>
    <t>096-286-2066</t>
  </si>
  <si>
    <t>〒861-4623</t>
  </si>
  <si>
    <t>上益城郡甲佐町中横田300</t>
  </si>
  <si>
    <t>096-234-0689</t>
  </si>
  <si>
    <t>096-234-0799</t>
  </si>
  <si>
    <t>〒861-3515</t>
  </si>
  <si>
    <t>0967-72-3810</t>
  </si>
  <si>
    <t>0967-72-0712</t>
  </si>
  <si>
    <t>清和</t>
  </si>
  <si>
    <t>〒861-3811</t>
  </si>
  <si>
    <t>0967-82-2124</t>
  </si>
  <si>
    <t>0967-82-2125</t>
  </si>
  <si>
    <t>〒869-0433</t>
  </si>
  <si>
    <t>宇土市新小路町151</t>
  </si>
  <si>
    <t>0964-22-0140</t>
  </si>
  <si>
    <t>0964-22-5265</t>
  </si>
  <si>
    <t>住吉</t>
  </si>
  <si>
    <t>〒869-0402</t>
  </si>
  <si>
    <t>宇土市笹原町1700</t>
  </si>
  <si>
    <t>0964-22-0346</t>
  </si>
  <si>
    <t>0964-22-0302</t>
  </si>
  <si>
    <t>網田</t>
  </si>
  <si>
    <t>〒869-3173</t>
  </si>
  <si>
    <t>宇土市下網田町1120</t>
  </si>
  <si>
    <t>0964-27-0011</t>
  </si>
  <si>
    <t>0964-27-0062</t>
  </si>
  <si>
    <t>三角</t>
  </si>
  <si>
    <t>〒869-3205</t>
  </si>
  <si>
    <t>0964-52-2136</t>
  </si>
  <si>
    <t>0964-52-2081</t>
  </si>
  <si>
    <t>不知火</t>
  </si>
  <si>
    <t>〒869-0562</t>
  </si>
  <si>
    <t>0964-32-0211</t>
  </si>
  <si>
    <t>0964-32-0304</t>
  </si>
  <si>
    <t>〒861-4202</t>
  </si>
  <si>
    <t>0964-28-2006</t>
  </si>
  <si>
    <t>0964-28-0165</t>
  </si>
  <si>
    <t>〒861-4154</t>
  </si>
  <si>
    <t>096-357-4343</t>
  </si>
  <si>
    <t>096-357-4344</t>
  </si>
  <si>
    <t>〒869-0502</t>
  </si>
  <si>
    <t>0964-33-1130</t>
  </si>
  <si>
    <t>0964-33-1131</t>
  </si>
  <si>
    <t>小川</t>
  </si>
  <si>
    <t>〒869-0605</t>
  </si>
  <si>
    <t>0964-43-0036</t>
  </si>
  <si>
    <t>0964-43-0167</t>
  </si>
  <si>
    <t>豊野</t>
  </si>
  <si>
    <t>〒861-4301</t>
  </si>
  <si>
    <t>0964-45-2004</t>
  </si>
  <si>
    <t>0964-45-2104</t>
  </si>
  <si>
    <t>中央</t>
  </si>
  <si>
    <t>〒861-4405</t>
  </si>
  <si>
    <t>0964-46-2017</t>
  </si>
  <si>
    <t>0964-46-2027</t>
  </si>
  <si>
    <t>砥用</t>
  </si>
  <si>
    <t>〒861-4727</t>
  </si>
  <si>
    <t>0964-47-0004</t>
  </si>
  <si>
    <t>0964-47-0364</t>
  </si>
  <si>
    <t>八代第一</t>
  </si>
  <si>
    <t>〒866-0865</t>
  </si>
  <si>
    <t>八代市北ノ丸町1-29</t>
  </si>
  <si>
    <t>0965-33-0915</t>
  </si>
  <si>
    <t>八代第二</t>
  </si>
  <si>
    <t>〒866-0824</t>
  </si>
  <si>
    <t>八代市上日置町2248-1</t>
  </si>
  <si>
    <t>0965-32-8139</t>
  </si>
  <si>
    <t>0965-33-0843</t>
  </si>
  <si>
    <t>八代第三</t>
  </si>
  <si>
    <t>〒866-0044</t>
  </si>
  <si>
    <t>八代市中北町3378-5</t>
  </si>
  <si>
    <t>0965-33-1102</t>
  </si>
  <si>
    <t>0965-33-1103</t>
  </si>
  <si>
    <t>八代第四</t>
  </si>
  <si>
    <t>〒866-0897</t>
  </si>
  <si>
    <t>八代市古閑上町182-2</t>
  </si>
  <si>
    <t>0965-32-3255</t>
  </si>
  <si>
    <t>0965-35-8997</t>
  </si>
  <si>
    <t>八代第五</t>
  </si>
  <si>
    <t>〒866-0065</t>
  </si>
  <si>
    <t>八代市豊原下町3807</t>
  </si>
  <si>
    <t>0965-32-3259</t>
  </si>
  <si>
    <t>八代第六</t>
  </si>
  <si>
    <t>〒869-5155</t>
  </si>
  <si>
    <t>八代市水島町2065-4</t>
  </si>
  <si>
    <t>0965-32-3991</t>
  </si>
  <si>
    <t>八代第七</t>
  </si>
  <si>
    <t>〒866-0006</t>
  </si>
  <si>
    <t>八代市郡築七番町41-2</t>
  </si>
  <si>
    <t>0965-37-0138</t>
  </si>
  <si>
    <t>八代第八</t>
  </si>
  <si>
    <t>〒866-0804</t>
  </si>
  <si>
    <t>0965-32-2966</t>
  </si>
  <si>
    <t>日奈久</t>
  </si>
  <si>
    <t>〒869-5143</t>
  </si>
  <si>
    <t>八代市日奈久竹の内町4332-1</t>
  </si>
  <si>
    <t>0965-38-0144</t>
  </si>
  <si>
    <t>0965-31-9008</t>
  </si>
  <si>
    <t>二見</t>
  </si>
  <si>
    <t>〒869-5172</t>
  </si>
  <si>
    <t>八代市二見本町852</t>
  </si>
  <si>
    <t>0965-38-9330</t>
  </si>
  <si>
    <t>坂本</t>
  </si>
  <si>
    <t>〒869-6115</t>
  </si>
  <si>
    <t>0965-45-2016</t>
  </si>
  <si>
    <t>0965-45-2017</t>
  </si>
  <si>
    <t>千丁</t>
  </si>
  <si>
    <t>〒869-4704</t>
  </si>
  <si>
    <t>0965-46-0036</t>
  </si>
  <si>
    <t>0965-46-0086</t>
  </si>
  <si>
    <t>鏡</t>
  </si>
  <si>
    <t>〒869-4202</t>
  </si>
  <si>
    <t>0965-52-0107</t>
  </si>
  <si>
    <t>0965-52-0329</t>
  </si>
  <si>
    <t>竜北</t>
  </si>
  <si>
    <t>〒869-4814</t>
  </si>
  <si>
    <t>0965-52-1504</t>
  </si>
  <si>
    <t>0965-52-2706</t>
  </si>
  <si>
    <t>東陽</t>
  </si>
  <si>
    <t>〒869-4301</t>
  </si>
  <si>
    <t>0965-65-2650</t>
  </si>
  <si>
    <t>0965-65-2667</t>
  </si>
  <si>
    <t>泉</t>
  </si>
  <si>
    <t>〒869-4401</t>
  </si>
  <si>
    <t>0965-67-2311</t>
  </si>
  <si>
    <t>0965-36-4010</t>
  </si>
  <si>
    <t>〒869-4601</t>
  </si>
  <si>
    <t>0965-62-2525</t>
  </si>
  <si>
    <t>0965-62-4460</t>
  </si>
  <si>
    <t>水俣第一</t>
  </si>
  <si>
    <t>〒867-0012</t>
  </si>
  <si>
    <t>水俣市古城1丁目14-1</t>
  </si>
  <si>
    <t>0966-63-2981</t>
  </si>
  <si>
    <t>0966-63-2990</t>
  </si>
  <si>
    <t>水俣第二</t>
  </si>
  <si>
    <t>〒867-0067</t>
  </si>
  <si>
    <t>水俣市塩浜町3-1</t>
  </si>
  <si>
    <t>0966-63-3651</t>
  </si>
  <si>
    <t>0966-63-2857</t>
  </si>
  <si>
    <t>袋</t>
  </si>
  <si>
    <t>〒867-0034</t>
  </si>
  <si>
    <t>水俣市袋1403-2</t>
  </si>
  <si>
    <t>0966-63-4711</t>
  </si>
  <si>
    <t>0966-63-4852</t>
  </si>
  <si>
    <t>〒867-0173</t>
  </si>
  <si>
    <t>水俣市葛渡181</t>
  </si>
  <si>
    <t>0966-67-1001</t>
  </si>
  <si>
    <t>0966-67-1028</t>
  </si>
  <si>
    <t>田浦</t>
  </si>
  <si>
    <t>〒869-5302</t>
  </si>
  <si>
    <t>0966-87-0026</t>
  </si>
  <si>
    <t>佐敷</t>
  </si>
  <si>
    <t>〒869-5442</t>
  </si>
  <si>
    <t>芦北郡芦北町花岡496-2</t>
  </si>
  <si>
    <t>0966-82-2107</t>
  </si>
  <si>
    <t>湯浦</t>
  </si>
  <si>
    <t>〒869-5563</t>
  </si>
  <si>
    <t>芦北郡芦北町湯浦369</t>
  </si>
  <si>
    <t>0966-86-0035</t>
  </si>
  <si>
    <t>津奈木</t>
  </si>
  <si>
    <t>〒869-5603</t>
  </si>
  <si>
    <t>芦北郡津奈木町岩城425</t>
  </si>
  <si>
    <t>0966-78-2019</t>
  </si>
  <si>
    <t>0966-78-2955</t>
  </si>
  <si>
    <t>人吉第一</t>
  </si>
  <si>
    <t>〒868-0057</t>
  </si>
  <si>
    <t>人吉市土手町36-3</t>
  </si>
  <si>
    <t>0966-23-2295</t>
  </si>
  <si>
    <t>0966-23-2296</t>
  </si>
  <si>
    <t>人吉第二</t>
  </si>
  <si>
    <t>〒868-0081</t>
  </si>
  <si>
    <t>人吉市上林町622</t>
  </si>
  <si>
    <t>0966-23-2297</t>
  </si>
  <si>
    <t>0966-23-2298</t>
  </si>
  <si>
    <t>人吉第三</t>
  </si>
  <si>
    <t>〒868-0801</t>
  </si>
  <si>
    <t>人吉市上田代町2008</t>
  </si>
  <si>
    <t>0966-23-0044</t>
  </si>
  <si>
    <t>0966-25-3610</t>
  </si>
  <si>
    <t>錦</t>
  </si>
  <si>
    <t>〒868-0302</t>
  </si>
  <si>
    <t>球磨郡錦町一武1115</t>
  </si>
  <si>
    <t>0966-38-1043</t>
  </si>
  <si>
    <t>0966-38-2075</t>
  </si>
  <si>
    <t>〒868-0422</t>
  </si>
  <si>
    <t>球磨郡あさぎり町上北2144</t>
  </si>
  <si>
    <t>0966-47-0010</t>
  </si>
  <si>
    <t>0966-47-0690</t>
  </si>
  <si>
    <t>〒868-0501</t>
  </si>
  <si>
    <t>0966-42-2024</t>
  </si>
  <si>
    <t>0966-42-3124</t>
  </si>
  <si>
    <t>湯前</t>
  </si>
  <si>
    <t>〒868-0623</t>
  </si>
  <si>
    <t>球磨郡湯前町2643</t>
  </si>
  <si>
    <t>0966-43-2022</t>
  </si>
  <si>
    <t>0966-43-3139</t>
  </si>
  <si>
    <t>〒868-0703</t>
  </si>
  <si>
    <t>球磨郡水上村湯山1</t>
  </si>
  <si>
    <t>0966-44-0021</t>
  </si>
  <si>
    <t>0966-44-0561</t>
  </si>
  <si>
    <t>相良</t>
  </si>
  <si>
    <t>〒868-0094</t>
  </si>
  <si>
    <t>球磨郡相良村大字深水2130</t>
  </si>
  <si>
    <t>0966-35-0050</t>
  </si>
  <si>
    <t>0966-35-0096</t>
  </si>
  <si>
    <t>五木</t>
  </si>
  <si>
    <t>〒868-0092</t>
  </si>
  <si>
    <t>球磨郡山江村山田丁60</t>
  </si>
  <si>
    <t>0966-22-5376</t>
  </si>
  <si>
    <t>0966-22-7061</t>
  </si>
  <si>
    <t>球磨</t>
  </si>
  <si>
    <t>〒869-6403</t>
  </si>
  <si>
    <t>球磨郡球磨村一勝地丙123</t>
  </si>
  <si>
    <t>0966-32-1122</t>
  </si>
  <si>
    <t>0966-32-1123</t>
  </si>
  <si>
    <t>本渡</t>
  </si>
  <si>
    <t>0969-23-4340</t>
  </si>
  <si>
    <t>0969-23-4241</t>
  </si>
  <si>
    <t>本渡東</t>
  </si>
  <si>
    <t>〒863-0041</t>
  </si>
  <si>
    <t>0969-23-5995</t>
  </si>
  <si>
    <t>0969-22-2907</t>
  </si>
  <si>
    <t>稜南</t>
  </si>
  <si>
    <t>〒863-0043</t>
  </si>
  <si>
    <t>0969-23-9966</t>
  </si>
  <si>
    <t>0966-23-8151</t>
  </si>
  <si>
    <t>〒863-1901</t>
  </si>
  <si>
    <t>0969-72-3134</t>
  </si>
  <si>
    <t>0969-72-3127</t>
  </si>
  <si>
    <t>〒869-3603</t>
  </si>
  <si>
    <t>0964-56-0365</t>
  </si>
  <si>
    <t>0964-56-4960</t>
  </si>
  <si>
    <t>湯島</t>
  </si>
  <si>
    <t>〒869-3711</t>
  </si>
  <si>
    <t>0964-56-4151</t>
  </si>
  <si>
    <t>〒861-6102</t>
  </si>
  <si>
    <t>0969-56-0606</t>
  </si>
  <si>
    <t>0969-56-0631</t>
  </si>
  <si>
    <t>〒861-7312</t>
  </si>
  <si>
    <t>0969-53-0532</t>
  </si>
  <si>
    <t>0969-53-0568</t>
  </si>
  <si>
    <t>姫戸</t>
  </si>
  <si>
    <t>〒866-0101</t>
  </si>
  <si>
    <t>0969-58-2503</t>
  </si>
  <si>
    <t>0969-58-2737</t>
  </si>
  <si>
    <t>龍ヶ岳</t>
  </si>
  <si>
    <t>0969-62-0174</t>
  </si>
  <si>
    <t>御所浦</t>
  </si>
  <si>
    <t>0969-67-3004</t>
  </si>
  <si>
    <t>0969-67-3848</t>
  </si>
  <si>
    <t>〒861-6402</t>
  </si>
  <si>
    <t>0969-64-3389</t>
  </si>
  <si>
    <t>栖本</t>
  </si>
  <si>
    <t>〒861-6305</t>
  </si>
  <si>
    <t>0969-66-2024</t>
  </si>
  <si>
    <t>0969-66-2025</t>
  </si>
  <si>
    <t>新和</t>
  </si>
  <si>
    <t>〒863-0101</t>
  </si>
  <si>
    <t>0969-46-2235</t>
  </si>
  <si>
    <t>0969-46-2405</t>
  </si>
  <si>
    <t>苓北</t>
  </si>
  <si>
    <t>〒863-2503</t>
  </si>
  <si>
    <t>天草郡苓北町志岐294-4</t>
  </si>
  <si>
    <t>0969-35-0035</t>
  </si>
  <si>
    <t>0969-35-0437</t>
  </si>
  <si>
    <t>〒863-2804</t>
  </si>
  <si>
    <t>0969-42-1105</t>
  </si>
  <si>
    <t>0969-42-1106</t>
  </si>
  <si>
    <t>〒863-1202</t>
  </si>
  <si>
    <t>0969-76-0009</t>
  </si>
  <si>
    <t>0969-76-0091</t>
  </si>
  <si>
    <t>電話・ＦＡＸ番号：</t>
    <rPh sb="0" eb="2">
      <t>デンワ</t>
    </rPh>
    <phoneticPr fontId="2"/>
  </si>
  <si>
    <t>郵便番号：</t>
    <rPh sb="0" eb="2">
      <t>ユウビン</t>
    </rPh>
    <rPh sb="2" eb="4">
      <t>バンゴウ</t>
    </rPh>
    <phoneticPr fontId="2"/>
  </si>
  <si>
    <t>連絡（携帯）：</t>
    <rPh sb="0" eb="2">
      <t>レンラク</t>
    </rPh>
    <rPh sb="3" eb="5">
      <t>ケイタイ</t>
    </rPh>
    <phoneticPr fontId="2"/>
  </si>
  <si>
    <t>監督名：</t>
    <rPh sb="0" eb="2">
      <t>カントク</t>
    </rPh>
    <rPh sb="2" eb="3">
      <t>メイ</t>
    </rPh>
    <phoneticPr fontId="2"/>
  </si>
  <si>
    <t>　　各氏名を入力してください。（全角漢字）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2"/>
  </si>
  <si>
    <t>４種競技</t>
    <rPh sb="1" eb="2">
      <t>シュ</t>
    </rPh>
    <rPh sb="2" eb="4">
      <t>キョウギ</t>
    </rPh>
    <phoneticPr fontId="2"/>
  </si>
  <si>
    <t>棒高跳</t>
    <rPh sb="0" eb="1">
      <t>ボウ</t>
    </rPh>
    <phoneticPr fontId="2"/>
  </si>
  <si>
    <t>種　目</t>
    <rPh sb="0" eb="1">
      <t>タネ</t>
    </rPh>
    <rPh sb="2" eb="3">
      <t>メ</t>
    </rPh>
    <phoneticPr fontId="2"/>
  </si>
  <si>
    <t>DB</t>
  </si>
  <si>
    <t>N1</t>
  </si>
  <si>
    <t>N2</t>
  </si>
  <si>
    <t>TM</t>
  </si>
  <si>
    <t>S1</t>
  </si>
  <si>
    <t>S2</t>
  </si>
  <si>
    <t>S3</t>
  </si>
  <si>
    <t>S4</t>
  </si>
  <si>
    <t>S5</t>
  </si>
  <si>
    <t>S6</t>
  </si>
  <si>
    <t>○</t>
  </si>
  <si>
    <t>共通
400R</t>
    <rPh sb="0" eb="2">
      <t>キョウツウ</t>
    </rPh>
    <phoneticPr fontId="2"/>
  </si>
  <si>
    <t>低学
400R</t>
    <rPh sb="0" eb="1">
      <t>テイ</t>
    </rPh>
    <rPh sb="1" eb="2">
      <t>ガク</t>
    </rPh>
    <phoneticPr fontId="2"/>
  </si>
  <si>
    <t>２年１５００ｍ</t>
    <rPh sb="1" eb="2">
      <t>ネン</t>
    </rPh>
    <phoneticPr fontId="2"/>
  </si>
  <si>
    <t>三段跳</t>
    <rPh sb="0" eb="2">
      <t>サンダン</t>
    </rPh>
    <rPh sb="2" eb="3">
      <t>ト</t>
    </rPh>
    <phoneticPr fontId="2"/>
  </si>
  <si>
    <t>低学１００ｍＨ</t>
    <rPh sb="0" eb="1">
      <t>テイ</t>
    </rPh>
    <rPh sb="1" eb="2">
      <t>ガク</t>
    </rPh>
    <phoneticPr fontId="2"/>
  </si>
  <si>
    <t>２年８００ｍ</t>
    <rPh sb="1" eb="2">
      <t>ネン</t>
    </rPh>
    <phoneticPr fontId="2"/>
  </si>
  <si>
    <t>低学８０ｍＨ</t>
    <rPh sb="0" eb="1">
      <t>テイ</t>
    </rPh>
    <rPh sb="1" eb="2">
      <t>ガク</t>
    </rPh>
    <phoneticPr fontId="2"/>
  </si>
  <si>
    <t>共通２００ｍ</t>
    <rPh sb="0" eb="2">
      <t>キョウツウ</t>
    </rPh>
    <phoneticPr fontId="2"/>
  </si>
  <si>
    <t>共通８００ｍ</t>
    <rPh sb="0" eb="2">
      <t>キョウツウ</t>
    </rPh>
    <phoneticPr fontId="2"/>
  </si>
  <si>
    <t>共通１５００ｍ</t>
    <rPh sb="0" eb="2">
      <t>キョウツウ</t>
    </rPh>
    <phoneticPr fontId="2"/>
  </si>
  <si>
    <t>共通１００ｍＨ</t>
    <rPh sb="0" eb="2">
      <t>キョウツウ</t>
    </rPh>
    <phoneticPr fontId="2"/>
  </si>
  <si>
    <t>共通４００ｍ</t>
    <rPh sb="0" eb="2">
      <t>キョウツウ</t>
    </rPh>
    <phoneticPr fontId="2"/>
  </si>
  <si>
    <t>共通３０００ｍ</t>
    <rPh sb="0" eb="2">
      <t>キョウツウ</t>
    </rPh>
    <phoneticPr fontId="2"/>
  </si>
  <si>
    <t>共通１１０ｍＨ</t>
    <rPh sb="0" eb="2">
      <t>キョウツウ</t>
    </rPh>
    <phoneticPr fontId="2"/>
  </si>
  <si>
    <t>３年１５００ｍ</t>
    <rPh sb="1" eb="2">
      <t>ネン</t>
    </rPh>
    <phoneticPr fontId="2"/>
  </si>
  <si>
    <t>３年８００ｍ</t>
    <rPh sb="1" eb="2">
      <t>ネン</t>
    </rPh>
    <phoneticPr fontId="2"/>
  </si>
  <si>
    <t>熊・城南</t>
  </si>
  <si>
    <t>熊・西原</t>
  </si>
  <si>
    <t>玉名郡和水町江田4250</t>
  </si>
  <si>
    <t>玉・有明</t>
  </si>
  <si>
    <t>玉名郡和水町板楠1001</t>
  </si>
  <si>
    <t>玉名市岱明町浜田120</t>
  </si>
  <si>
    <t>山鹿市鹿北町四丁1464</t>
  </si>
  <si>
    <t>山鹿市菊鹿町下内田485</t>
  </si>
  <si>
    <t>山鹿市鹿本町来民1267-1</t>
  </si>
  <si>
    <t>山鹿市鹿央町岩原1350</t>
  </si>
  <si>
    <t>0968-36-3151</t>
  </si>
  <si>
    <t>菊池市七城町甲佐町66</t>
  </si>
  <si>
    <t>合志市豊岡955</t>
  </si>
  <si>
    <t>合志市野々島4393-1</t>
  </si>
  <si>
    <t>合志市須屋2956</t>
  </si>
  <si>
    <t>阿蘇市一の宮町宮地1669-2</t>
  </si>
  <si>
    <t>阿蘇市町黒川1266</t>
  </si>
  <si>
    <t>阿蘇市波野大字波野3748</t>
  </si>
  <si>
    <t>阿蘇郡小国町大字宮原200</t>
  </si>
  <si>
    <t>阿蘇郡産山村大字山鹿477</t>
  </si>
  <si>
    <t>阿蘇郡高森町大字野尻1912</t>
  </si>
  <si>
    <t>阿蘇郡高森町大字高森1955</t>
  </si>
  <si>
    <t>阿蘇郡南阿蘇村大字河陽3645</t>
  </si>
  <si>
    <t>阿・西原</t>
  </si>
  <si>
    <t>阿蘇郡西原村大字小森3251</t>
  </si>
  <si>
    <t>宇城市三角町波多2946</t>
  </si>
  <si>
    <t>宇城市不知火町長崎45</t>
  </si>
  <si>
    <t>宇城市松橋町松橋522-1</t>
  </si>
  <si>
    <t>宇城市小川町南部田287-2</t>
  </si>
  <si>
    <t>宇城市豊野町糸石3536</t>
  </si>
  <si>
    <t>下益城郡美里町原町330</t>
  </si>
  <si>
    <t>下益城郡美里町萱野810</t>
  </si>
  <si>
    <t>0965-32-7103</t>
  </si>
  <si>
    <t>八代市坂本町荒瀬6000</t>
  </si>
  <si>
    <t>八代市千丁町古閑出新2493-1</t>
  </si>
  <si>
    <t>八代市鏡町内田1038-1</t>
  </si>
  <si>
    <t>八代郡氷川町島地665</t>
  </si>
  <si>
    <t>八代郡氷川町今39</t>
  </si>
  <si>
    <t>八代市東陽町南1869</t>
  </si>
  <si>
    <t>八代市泉町柿迫1111</t>
  </si>
  <si>
    <t>芦北郡芦北町田浦760</t>
  </si>
  <si>
    <t>天草市志柿町5031</t>
  </si>
  <si>
    <t>天草市亀場町亀川1425</t>
  </si>
  <si>
    <t>天草市牛深町1211-25</t>
  </si>
  <si>
    <t>牛深東</t>
  </si>
  <si>
    <t>〒863-1902</t>
  </si>
  <si>
    <t>天草市久玉町2364</t>
  </si>
  <si>
    <t>0969-73-4646</t>
  </si>
  <si>
    <t>0969-72-3214</t>
  </si>
  <si>
    <t>天・有明</t>
  </si>
  <si>
    <t>天草市有明町赤崎3383</t>
  </si>
  <si>
    <t>天草市倉岳町棚底2691</t>
  </si>
  <si>
    <t>天草市栖本町湯船原745</t>
  </si>
  <si>
    <t>天草市新和町小宮地1304</t>
  </si>
  <si>
    <t>天草市天草町高浜乙第488-1</t>
  </si>
  <si>
    <t>天草市河浦町河浦35-24</t>
  </si>
  <si>
    <t>上天草市大矢野町中483</t>
  </si>
  <si>
    <t>上天草市大矢野町湯島154</t>
  </si>
  <si>
    <t>上天草市姫戸町姫浦2500</t>
  </si>
  <si>
    <t>菊池市旭志小原224</t>
  </si>
  <si>
    <t>学校番号</t>
  </si>
  <si>
    <t>郵便番号</t>
  </si>
  <si>
    <t>受付担当</t>
  </si>
  <si>
    <t>富合</t>
    <rPh sb="0" eb="2">
      <t>トミアイ</t>
    </rPh>
    <phoneticPr fontId="2"/>
  </si>
  <si>
    <t>鹿南</t>
    <rPh sb="0" eb="2">
      <t>カナン</t>
    </rPh>
    <phoneticPr fontId="2"/>
  </si>
  <si>
    <t>五霊</t>
    <rPh sb="0" eb="2">
      <t>ゴレイ</t>
    </rPh>
    <phoneticPr fontId="2"/>
  </si>
  <si>
    <t>植木北</t>
    <rPh sb="0" eb="2">
      <t>ウエキ</t>
    </rPh>
    <rPh sb="2" eb="3">
      <t>キタ</t>
    </rPh>
    <phoneticPr fontId="2"/>
  </si>
  <si>
    <t>熊本聾</t>
    <rPh sb="0" eb="2">
      <t>クマモト</t>
    </rPh>
    <rPh sb="2" eb="3">
      <t>ロウ</t>
    </rPh>
    <phoneticPr fontId="2"/>
  </si>
  <si>
    <t>荒尾海陽</t>
    <rPh sb="0" eb="2">
      <t>アラオ</t>
    </rPh>
    <rPh sb="2" eb="4">
      <t>カイヨウ</t>
    </rPh>
    <phoneticPr fontId="2"/>
  </si>
  <si>
    <t>荒尾第三</t>
    <rPh sb="0" eb="2">
      <t>アラオ</t>
    </rPh>
    <rPh sb="2" eb="3">
      <t>ダイ</t>
    </rPh>
    <rPh sb="3" eb="4">
      <t>サン</t>
    </rPh>
    <phoneticPr fontId="2"/>
  </si>
  <si>
    <t>荒尾第四</t>
    <rPh sb="0" eb="2">
      <t>アラオ</t>
    </rPh>
    <rPh sb="2" eb="3">
      <t>ダイ</t>
    </rPh>
    <rPh sb="3" eb="4">
      <t>ヨン</t>
    </rPh>
    <phoneticPr fontId="2"/>
  </si>
  <si>
    <t>菊池市泗水町豊水3490</t>
  </si>
  <si>
    <t>上益城郡山都町城平527</t>
  </si>
  <si>
    <t>上益城郡山都町大平410</t>
  </si>
  <si>
    <t>上益城郡山都町今450-1</t>
  </si>
  <si>
    <t>県立宇土</t>
    <rPh sb="0" eb="2">
      <t>ケンリツ</t>
    </rPh>
    <rPh sb="2" eb="4">
      <t>ウト</t>
    </rPh>
    <phoneticPr fontId="2"/>
  </si>
  <si>
    <t>宇土市古城町63</t>
    <rPh sb="0" eb="3">
      <t>ウトシ</t>
    </rPh>
    <rPh sb="3" eb="6">
      <t>コジョウマチ</t>
    </rPh>
    <phoneticPr fontId="2"/>
  </si>
  <si>
    <t>県立八代</t>
    <rPh sb="0" eb="2">
      <t>ケンリツ</t>
    </rPh>
    <rPh sb="2" eb="4">
      <t>ヤツシロ</t>
    </rPh>
    <phoneticPr fontId="2"/>
  </si>
  <si>
    <t>八代市永碇町856</t>
    <rPh sb="0" eb="3">
      <t>ヤツシロシ</t>
    </rPh>
    <rPh sb="3" eb="4">
      <t>エイ</t>
    </rPh>
    <rPh sb="5" eb="6">
      <t>マチ</t>
    </rPh>
    <phoneticPr fontId="2"/>
  </si>
  <si>
    <t>八代養護</t>
    <rPh sb="0" eb="2">
      <t>ヤツシロ</t>
    </rPh>
    <rPh sb="2" eb="4">
      <t>ヨウゴ</t>
    </rPh>
    <phoneticPr fontId="2"/>
  </si>
  <si>
    <t>八代市高島町1-6</t>
    <rPh sb="0" eb="3">
      <t>ヤツシロシ</t>
    </rPh>
    <rPh sb="3" eb="6">
      <t>タカシママチ</t>
    </rPh>
    <phoneticPr fontId="2"/>
  </si>
  <si>
    <t>天草市本渡町広瀬5-110</t>
    <rPh sb="3" eb="6">
      <t>ホンドマチ</t>
    </rPh>
    <rPh sb="6" eb="8">
      <t>ヒロセ</t>
    </rPh>
    <phoneticPr fontId="2"/>
  </si>
  <si>
    <t>ﾄﾗｯｸ1</t>
  </si>
  <si>
    <t>ﾌｨｰﾙﾄﾞ1</t>
  </si>
  <si>
    <t>ﾄﾗｯｸ2</t>
  </si>
  <si>
    <t>ﾌｨｰﾙﾄﾞ2</t>
  </si>
  <si>
    <t>熊本市中央区出水5丁目3-1</t>
    <rPh sb="3" eb="6">
      <t>チュウオウク</t>
    </rPh>
    <phoneticPr fontId="2"/>
  </si>
  <si>
    <t>熊本市西区八島2丁目14-1</t>
    <rPh sb="3" eb="5">
      <t>ニシク</t>
    </rPh>
    <phoneticPr fontId="2"/>
  </si>
  <si>
    <t>熊本市南区八幡8丁目1-1</t>
    <rPh sb="3" eb="5">
      <t>ミナミク</t>
    </rPh>
    <phoneticPr fontId="2"/>
  </si>
  <si>
    <t>熊本市東区湖東１丁目13-1</t>
    <rPh sb="3" eb="5">
      <t>ヒガシク</t>
    </rPh>
    <phoneticPr fontId="2"/>
  </si>
  <si>
    <t>下・城南</t>
  </si>
  <si>
    <t>熊本市中央区京町本丁5-12</t>
    <rPh sb="3" eb="6">
      <t>チュウオウク</t>
    </rPh>
    <phoneticPr fontId="2"/>
  </si>
  <si>
    <t>熊本市東区東町3丁目14-2</t>
    <rPh sb="0" eb="3">
      <t>クマモトシ</t>
    </rPh>
    <rPh sb="3" eb="5">
      <t>ヒガシク</t>
    </rPh>
    <rPh sb="5" eb="7">
      <t>ヒガシマチ</t>
    </rPh>
    <rPh sb="8" eb="10">
      <t>チョウメ</t>
    </rPh>
    <phoneticPr fontId="2"/>
  </si>
  <si>
    <t>096-368-2135</t>
  </si>
  <si>
    <t>096-368-2137</t>
  </si>
  <si>
    <t>熊本市中央区大江5丁目2-1</t>
    <rPh sb="3" eb="6">
      <t>チュウオウク</t>
    </rPh>
    <phoneticPr fontId="2"/>
  </si>
  <si>
    <t>熊本市中央区九品寺3丁目1-1</t>
    <rPh sb="3" eb="6">
      <t>チュウオウク</t>
    </rPh>
    <phoneticPr fontId="2"/>
  </si>
  <si>
    <t>熊本市中央区九品寺2丁目6-78</t>
    <rPh sb="3" eb="6">
      <t>チュウオウク</t>
    </rPh>
    <phoneticPr fontId="2"/>
  </si>
  <si>
    <t>熊本市東区健軍2丁目11-54</t>
    <rPh sb="3" eb="5">
      <t>ヒガシク</t>
    </rPh>
    <phoneticPr fontId="2"/>
  </si>
  <si>
    <t>熊本市中央区黒髪3丁目12-16</t>
    <rPh sb="3" eb="6">
      <t>チュウオウク</t>
    </rPh>
    <phoneticPr fontId="2"/>
  </si>
  <si>
    <t>熊本市中央区上林町3-18</t>
    <rPh sb="3" eb="6">
      <t>チュウオウク</t>
    </rPh>
    <phoneticPr fontId="2"/>
  </si>
  <si>
    <t>熊本市西区池田4丁目23-1</t>
    <rPh sb="3" eb="5">
      <t>ニシク</t>
    </rPh>
    <phoneticPr fontId="2"/>
  </si>
  <si>
    <t>鎮西</t>
    <rPh sb="0" eb="2">
      <t>チンゼイ</t>
    </rPh>
    <phoneticPr fontId="2"/>
  </si>
  <si>
    <t>〒869-0454</t>
  </si>
  <si>
    <t>0964-22-0043</t>
  </si>
  <si>
    <t>0964-22-4753</t>
  </si>
  <si>
    <t>〒866-0885</t>
  </si>
  <si>
    <t>0965-33-4138</t>
  </si>
  <si>
    <t>0965-35-8463</t>
  </si>
  <si>
    <t>〒866-0014</t>
  </si>
  <si>
    <t>0965-32-3251</t>
  </si>
  <si>
    <t>0965-39-5007</t>
  </si>
  <si>
    <t>緑東</t>
    <rPh sb="0" eb="1">
      <t>ミドリ</t>
    </rPh>
    <rPh sb="1" eb="2">
      <t>ヒガシ</t>
    </rPh>
    <phoneticPr fontId="2"/>
  </si>
  <si>
    <t>〒863-0001</t>
  </si>
  <si>
    <t>松島</t>
    <rPh sb="0" eb="2">
      <t>マツシマ</t>
    </rPh>
    <phoneticPr fontId="2"/>
  </si>
  <si>
    <t>熊本市中央区大江3丁目1-12</t>
    <rPh sb="3" eb="6">
      <t>チュウオウク</t>
    </rPh>
    <phoneticPr fontId="2"/>
  </si>
  <si>
    <t>熊本市中央区千葉城町5-2</t>
    <rPh sb="3" eb="6">
      <t>チュウオウク</t>
    </rPh>
    <phoneticPr fontId="2"/>
  </si>
  <si>
    <t>熊本市中央区京町本丁1-14</t>
    <rPh sb="3" eb="6">
      <t>チュウオウク</t>
    </rPh>
    <phoneticPr fontId="2"/>
  </si>
  <si>
    <t>熊本市中央区本山町75</t>
    <rPh sb="3" eb="6">
      <t>チュウオウク</t>
    </rPh>
    <phoneticPr fontId="2"/>
  </si>
  <si>
    <t>熊本市中央区琴平2丁目9-59</t>
    <rPh sb="3" eb="6">
      <t>チュウオウク</t>
    </rPh>
    <phoneticPr fontId="2"/>
  </si>
  <si>
    <t>熊本市中央区坪井4丁目16-1</t>
    <rPh sb="3" eb="5">
      <t>チュウオウ</t>
    </rPh>
    <rPh sb="5" eb="6">
      <t>ク</t>
    </rPh>
    <phoneticPr fontId="2"/>
  </si>
  <si>
    <t>熊本市中央区黒髪5丁目13-1</t>
    <rPh sb="3" eb="6">
      <t>チュウオウク</t>
    </rPh>
    <phoneticPr fontId="2"/>
  </si>
  <si>
    <t>熊本市中央区島崎１丁目27-1</t>
    <rPh sb="3" eb="6">
      <t>チュウオウク</t>
    </rPh>
    <phoneticPr fontId="2"/>
  </si>
  <si>
    <t>熊本市南区出仲間6丁目-4-1</t>
    <rPh sb="3" eb="5">
      <t>ミナミク</t>
    </rPh>
    <phoneticPr fontId="2"/>
  </si>
  <si>
    <t>熊本市西区池上町1825</t>
    <rPh sb="3" eb="5">
      <t>ニシク</t>
    </rPh>
    <phoneticPr fontId="2"/>
  </si>
  <si>
    <t>熊本市西区小島下町2093</t>
    <rPh sb="3" eb="5">
      <t>ニシク</t>
    </rPh>
    <phoneticPr fontId="2"/>
  </si>
  <si>
    <t>熊本市中央区帯山1丁目35-32</t>
    <rPh sb="3" eb="6">
      <t>チュウオウク</t>
    </rPh>
    <phoneticPr fontId="2"/>
  </si>
  <si>
    <t>熊本市東区錦ヶ丘22-1</t>
    <rPh sb="3" eb="5">
      <t>ヒガシク</t>
    </rPh>
    <phoneticPr fontId="2"/>
  </si>
  <si>
    <t>熊本市東区東野3丁目6-50</t>
    <rPh sb="3" eb="5">
      <t>ヒガシク</t>
    </rPh>
    <phoneticPr fontId="2"/>
  </si>
  <si>
    <t>熊本市東区保田窪４丁目9-1</t>
    <rPh sb="3" eb="5">
      <t>ヒガシク</t>
    </rPh>
    <phoneticPr fontId="2"/>
  </si>
  <si>
    <t>熊本市西区河内町野出1420-46</t>
    <rPh sb="3" eb="5">
      <t>ニシク</t>
    </rPh>
    <phoneticPr fontId="2"/>
  </si>
  <si>
    <t>熊本市西区河内町船津2470-1</t>
    <rPh sb="3" eb="5">
      <t>ニシク</t>
    </rPh>
    <phoneticPr fontId="2"/>
  </si>
  <si>
    <t>熊本市南区孫代町72</t>
    <rPh sb="3" eb="5">
      <t>ミナミク</t>
    </rPh>
    <phoneticPr fontId="2"/>
  </si>
  <si>
    <t>熊本市南区奥古閑町2146-1</t>
    <rPh sb="3" eb="5">
      <t>ミナミク</t>
    </rPh>
    <phoneticPr fontId="2"/>
  </si>
  <si>
    <t>熊本市東区戸島3丁目15-2</t>
    <rPh sb="3" eb="5">
      <t>ヒガシク</t>
    </rPh>
    <phoneticPr fontId="2"/>
  </si>
  <si>
    <t>熊本市北区鹿子木町1</t>
    <rPh sb="3" eb="5">
      <t>キタク</t>
    </rPh>
    <phoneticPr fontId="2"/>
  </si>
  <si>
    <t>熊本市東区上南部2丁目21-1</t>
    <rPh sb="3" eb="5">
      <t>ヒガシク</t>
    </rPh>
    <phoneticPr fontId="2"/>
  </si>
  <si>
    <t>熊本市北区楠3丁目2-1</t>
    <rPh sb="3" eb="5">
      <t>キタク</t>
    </rPh>
    <phoneticPr fontId="2"/>
  </si>
  <si>
    <t>熊本市北区武蔵ヶ丘4丁目19-1</t>
    <rPh sb="3" eb="5">
      <t>キタク</t>
    </rPh>
    <phoneticPr fontId="2"/>
  </si>
  <si>
    <t>熊本市東区東町4丁目15-1</t>
    <rPh sb="3" eb="5">
      <t>ヒガシク</t>
    </rPh>
    <phoneticPr fontId="2"/>
  </si>
  <si>
    <t>熊本市中央区出水7丁目86-1</t>
    <rPh sb="3" eb="6">
      <t>チュウオウク</t>
    </rPh>
    <phoneticPr fontId="2"/>
  </si>
  <si>
    <t>熊本市北区清水新地2丁目3-1</t>
    <rPh sb="3" eb="5">
      <t>キタク</t>
    </rPh>
    <phoneticPr fontId="2"/>
  </si>
  <si>
    <t>熊本市西区上熊本3丁目27-1</t>
    <rPh sb="3" eb="5">
      <t>ニシク</t>
    </rPh>
    <phoneticPr fontId="2"/>
  </si>
  <si>
    <t>熊本市東区長嶺南7丁目21-40</t>
    <rPh sb="3" eb="5">
      <t>ヒガシク</t>
    </rPh>
    <phoneticPr fontId="2"/>
  </si>
  <si>
    <t>熊本市南区島町5丁目8-1</t>
    <rPh sb="3" eb="5">
      <t>ミナミク</t>
    </rPh>
    <phoneticPr fontId="2"/>
  </si>
  <si>
    <t>熊本市北区龍田7丁目8-1</t>
    <rPh sb="3" eb="5">
      <t>キタク</t>
    </rPh>
    <phoneticPr fontId="2"/>
  </si>
  <si>
    <t>熊本市南区近見5丁目5-1</t>
    <rPh sb="3" eb="5">
      <t>ミナミク</t>
    </rPh>
    <phoneticPr fontId="2"/>
  </si>
  <si>
    <t>熊本市東区桜木4丁目13-23</t>
    <rPh sb="3" eb="5">
      <t>ヒガシク</t>
    </rPh>
    <phoneticPr fontId="2"/>
  </si>
  <si>
    <t>熊本市南区富合町平原56</t>
    <rPh sb="0" eb="3">
      <t>クマモトシ</t>
    </rPh>
    <rPh sb="3" eb="5">
      <t>ミナミク</t>
    </rPh>
    <phoneticPr fontId="2"/>
  </si>
  <si>
    <t>熊本市南区城南町宮地1020-1</t>
    <rPh sb="0" eb="3">
      <t>クマモトシ</t>
    </rPh>
    <rPh sb="3" eb="5">
      <t>ミナミク</t>
    </rPh>
    <phoneticPr fontId="2"/>
  </si>
  <si>
    <t>熊本市北区植木町滴水1110</t>
    <rPh sb="0" eb="3">
      <t>クマモトシ</t>
    </rPh>
    <rPh sb="3" eb="5">
      <t>キタク</t>
    </rPh>
    <phoneticPr fontId="2"/>
  </si>
  <si>
    <t>096-272-0073</t>
  </si>
  <si>
    <t>熊本市北区植木町一木163</t>
    <rPh sb="0" eb="3">
      <t>クマモトシ</t>
    </rPh>
    <rPh sb="3" eb="5">
      <t>キタク</t>
    </rPh>
    <phoneticPr fontId="2"/>
  </si>
  <si>
    <t>熊本市北区植木町舟島455-1</t>
    <rPh sb="0" eb="3">
      <t>クマモトシ</t>
    </rPh>
    <rPh sb="3" eb="5">
      <t>キタク</t>
    </rPh>
    <phoneticPr fontId="2"/>
  </si>
  <si>
    <t>熊本信愛</t>
    <rPh sb="0" eb="2">
      <t>クマモト</t>
    </rPh>
    <phoneticPr fontId="2"/>
  </si>
  <si>
    <t>096-364-8176</t>
  </si>
  <si>
    <t>熊本学付</t>
    <rPh sb="0" eb="2">
      <t>クマモト</t>
    </rPh>
    <rPh sb="2" eb="3">
      <t>ガク</t>
    </rPh>
    <rPh sb="3" eb="4">
      <t>フ</t>
    </rPh>
    <phoneticPr fontId="2"/>
  </si>
  <si>
    <t>熊本市中央区大江2丁目1-21</t>
    <rPh sb="3" eb="6">
      <t>チュウオウク</t>
    </rPh>
    <rPh sb="6" eb="8">
      <t>オオエ</t>
    </rPh>
    <phoneticPr fontId="2"/>
  </si>
  <si>
    <t>096-364-2316</t>
  </si>
  <si>
    <t>096-364-1303</t>
  </si>
  <si>
    <t>玉名高附</t>
    <rPh sb="2" eb="3">
      <t>コウ</t>
    </rPh>
    <rPh sb="3" eb="4">
      <t>フ</t>
    </rPh>
    <phoneticPr fontId="2"/>
  </si>
  <si>
    <t>〒865-0064</t>
  </si>
  <si>
    <t>玉名市中1853</t>
    <rPh sb="2" eb="3">
      <t>シ</t>
    </rPh>
    <rPh sb="3" eb="4">
      <t>ナカ</t>
    </rPh>
    <phoneticPr fontId="2"/>
  </si>
  <si>
    <t>0968-73-2101</t>
  </si>
  <si>
    <t>0968-73-3436</t>
  </si>
  <si>
    <t>あさぎり</t>
  </si>
  <si>
    <t>上天草市松島町合津2649</t>
  </si>
  <si>
    <t>〒866-0201</t>
  </si>
  <si>
    <t>上天草市龍ヶ岳町高戸3053‐1</t>
  </si>
  <si>
    <t>0969-62-0208</t>
  </si>
  <si>
    <t>〒866-0313</t>
  </si>
  <si>
    <t>天草市御所浦町御所浦3215‐2</t>
    <rPh sb="7" eb="10">
      <t>ゴショウラ</t>
    </rPh>
    <phoneticPr fontId="2"/>
  </si>
  <si>
    <t>五和</t>
  </si>
  <si>
    <t>〒863-2301</t>
  </si>
  <si>
    <t>天草市五和町御領9607‐2</t>
  </si>
  <si>
    <t>0969-32-0600</t>
  </si>
  <si>
    <t>0969-32-0606</t>
  </si>
  <si>
    <t>※メール送信の注意　
      ウイルスに注意してください。メール件名は、通信申込（学校名）としてくだい。　
      メール本文は学校名・監督名・連絡先を入力してください。未入力で送信されるとウイルスメールと疑われ削除されます。</t>
    <rPh sb="4" eb="6">
      <t>ソウシン</t>
    </rPh>
    <rPh sb="7" eb="9">
      <t>チュウイ</t>
    </rPh>
    <rPh sb="22" eb="24">
      <t>チュウイ</t>
    </rPh>
    <rPh sb="34" eb="36">
      <t>ケンメイ</t>
    </rPh>
    <rPh sb="38" eb="40">
      <t>ツウシン</t>
    </rPh>
    <rPh sb="40" eb="42">
      <t>モウシコ</t>
    </rPh>
    <rPh sb="43" eb="46">
      <t>ガッコウメイ</t>
    </rPh>
    <rPh sb="65" eb="67">
      <t>ホンブン</t>
    </rPh>
    <rPh sb="68" eb="71">
      <t>ガッコウメイ</t>
    </rPh>
    <rPh sb="72" eb="74">
      <t>カントク</t>
    </rPh>
    <rPh sb="74" eb="75">
      <t>メイ</t>
    </rPh>
    <rPh sb="76" eb="79">
      <t>レンラクサキ</t>
    </rPh>
    <rPh sb="80" eb="82">
      <t>ニュウリョク</t>
    </rPh>
    <rPh sb="89" eb="90">
      <t>ミ</t>
    </rPh>
    <rPh sb="90" eb="92">
      <t>ニュウリョク</t>
    </rPh>
    <rPh sb="93" eb="95">
      <t>ソウシン</t>
    </rPh>
    <rPh sb="107" eb="108">
      <t>ウタガ</t>
    </rPh>
    <rPh sb="110" eb="112">
      <t>サクジョ</t>
    </rPh>
    <phoneticPr fontId="2"/>
  </si>
  <si>
    <t>南阿蘇</t>
    <rPh sb="0" eb="1">
      <t>ミナミ</t>
    </rPh>
    <rPh sb="1" eb="3">
      <t>アソ</t>
    </rPh>
    <phoneticPr fontId="2"/>
  </si>
  <si>
    <t>2種目参加</t>
    <rPh sb="1" eb="3">
      <t>シュモク</t>
    </rPh>
    <rPh sb="3" eb="5">
      <t>サンカ</t>
    </rPh>
    <phoneticPr fontId="2"/>
  </si>
  <si>
    <t>2種目</t>
    <rPh sb="1" eb="3">
      <t>シュモク</t>
    </rPh>
    <phoneticPr fontId="2"/>
  </si>
  <si>
    <r>
      <t>２　下記担当者までファイルをメール添付で送信してください。送信元にファイル確認後メールを送信しますので、
     メール申込みが完了したことを確認してください。（確認に１日程かかります）</t>
    </r>
    <r>
      <rPr>
        <sz val="10"/>
        <rFont val="ＭＳ Ｐゴシック"/>
        <family val="3"/>
        <charset val="128"/>
      </rPr>
      <t xml:space="preserve">
     番組編成会議後スタートリストを熊本陸協ＨＰに掲載します。</t>
    </r>
    <rPh sb="2" eb="4">
      <t>カキ</t>
    </rPh>
    <rPh sb="4" eb="7">
      <t>タントウシャ</t>
    </rPh>
    <rPh sb="29" eb="31">
      <t>ソウシン</t>
    </rPh>
    <rPh sb="31" eb="32">
      <t>モト</t>
    </rPh>
    <rPh sb="37" eb="39">
      <t>カクニン</t>
    </rPh>
    <rPh sb="39" eb="40">
      <t>ゴ</t>
    </rPh>
    <rPh sb="44" eb="46">
      <t>ソウシン</t>
    </rPh>
    <rPh sb="61" eb="63">
      <t>モウシコ</t>
    </rPh>
    <rPh sb="65" eb="67">
      <t>カンリョウ</t>
    </rPh>
    <rPh sb="72" eb="74">
      <t>カクニン</t>
    </rPh>
    <rPh sb="82" eb="84">
      <t>カクニン</t>
    </rPh>
    <rPh sb="86" eb="87">
      <t>ヒ</t>
    </rPh>
    <rPh sb="87" eb="88">
      <t>ホド</t>
    </rPh>
    <rPh sb="100" eb="102">
      <t>バングミ</t>
    </rPh>
    <rPh sb="102" eb="104">
      <t>ヘンセイ</t>
    </rPh>
    <rPh sb="104" eb="107">
      <t>カイギゴ</t>
    </rPh>
    <rPh sb="115" eb="117">
      <t>クマモト</t>
    </rPh>
    <rPh sb="117" eb="118">
      <t>リク</t>
    </rPh>
    <rPh sb="118" eb="119">
      <t>キョウ</t>
    </rPh>
    <rPh sb="122" eb="124">
      <t>ケイサイ</t>
    </rPh>
    <phoneticPr fontId="2"/>
  </si>
  <si>
    <t>ﾁｰﾑｴﾝﾄﾘｰ</t>
    <phoneticPr fontId="2"/>
  </si>
  <si>
    <t>合計</t>
    <rPh sb="0" eb="2">
      <t>ゴウケイ</t>
    </rPh>
    <phoneticPr fontId="2"/>
  </si>
  <si>
    <t>制限</t>
    <rPh sb="0" eb="2">
      <t>セイゲン</t>
    </rPh>
    <phoneticPr fontId="2"/>
  </si>
  <si>
    <t>ｵｰﾊﾞｰ</t>
    <phoneticPr fontId="2"/>
  </si>
  <si>
    <t>１年１００ｍ</t>
  </si>
  <si>
    <t>２年１００ｍ</t>
  </si>
  <si>
    <t>200m</t>
    <phoneticPr fontId="2"/>
  </si>
  <si>
    <t>３年１００ｍ</t>
  </si>
  <si>
    <t>400m</t>
    <phoneticPr fontId="2"/>
  </si>
  <si>
    <t>800m</t>
    <phoneticPr fontId="2"/>
  </si>
  <si>
    <t>1500m</t>
    <phoneticPr fontId="2"/>
  </si>
  <si>
    <t>3000m</t>
    <phoneticPr fontId="2"/>
  </si>
  <si>
    <t>１年１５００ｍ</t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</si>
  <si>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</si>
  <si>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2">
      <t>ダカ</t>
    </rPh>
    <rPh sb="2" eb="3">
      <t>ト</t>
    </rPh>
    <phoneticPr fontId="2"/>
  </si>
  <si>
    <t>走幅跳</t>
    <rPh sb="0" eb="1">
      <t>ハシ</t>
    </rPh>
    <rPh sb="1" eb="3">
      <t>ハバト</t>
    </rPh>
    <phoneticPr fontId="2"/>
  </si>
  <si>
    <t>低学１００ｍＨ</t>
  </si>
  <si>
    <t>砲丸投</t>
    <rPh sb="0" eb="2">
      <t>ホウガン</t>
    </rPh>
    <rPh sb="2" eb="3">
      <t>ナ</t>
    </rPh>
    <phoneticPr fontId="2"/>
  </si>
  <si>
    <t>ｼﾞｬﾍﾞﾘｯｸｽﾛｰ</t>
  </si>
  <si>
    <t>棒高跳</t>
  </si>
  <si>
    <t>三段跳</t>
  </si>
  <si>
    <t>ｼﾞｬﾍﾞﾘｯｸｽﾛｰ</t>
    <phoneticPr fontId="2"/>
  </si>
  <si>
    <t>４種競技</t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</si>
  <si>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</si>
  <si>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</si>
  <si>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</si>
  <si>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三段跳</t>
    <rPh sb="0" eb="3">
      <t>サンダント</t>
    </rPh>
    <phoneticPr fontId="2"/>
  </si>
  <si>
    <t>学年未入力</t>
    <rPh sb="0" eb="2">
      <t>ガクネン</t>
    </rPh>
    <rPh sb="2" eb="3">
      <t>ミ</t>
    </rPh>
    <rPh sb="3" eb="5">
      <t>ニュウリョク</t>
    </rPh>
    <phoneticPr fontId="2"/>
  </si>
  <si>
    <t>100mH</t>
    <phoneticPr fontId="2"/>
  </si>
  <si>
    <t>110mH</t>
    <phoneticPr fontId="2"/>
  </si>
  <si>
    <t>棒高跳</t>
    <rPh sb="0" eb="3">
      <t>ボウタカト</t>
    </rPh>
    <phoneticPr fontId="2"/>
  </si>
  <si>
    <t>共通１５００ｍ</t>
    <phoneticPr fontId="2"/>
  </si>
  <si>
    <t>低学８０ｍＨ</t>
    <rPh sb="0" eb="2">
      <t>テイガク</t>
    </rPh>
    <phoneticPr fontId="2"/>
  </si>
  <si>
    <t>共通１００ｍＨ</t>
    <phoneticPr fontId="2"/>
  </si>
  <si>
    <t>三段跳</t>
    <phoneticPr fontId="2"/>
  </si>
  <si>
    <t>80mH</t>
    <phoneticPr fontId="2"/>
  </si>
  <si>
    <t>※申込みファイルは本大会専用です、他の大会申込みには使用できません。</t>
    <rPh sb="1" eb="3">
      <t>モウシコ</t>
    </rPh>
    <rPh sb="9" eb="12">
      <t>ホンタイカイ</t>
    </rPh>
    <rPh sb="12" eb="14">
      <t>センヨウ</t>
    </rPh>
    <rPh sb="17" eb="18">
      <t>タ</t>
    </rPh>
    <rPh sb="19" eb="21">
      <t>タイカイ</t>
    </rPh>
    <rPh sb="21" eb="23">
      <t>モウシコ</t>
    </rPh>
    <rPh sb="26" eb="28">
      <t>シヨウ</t>
    </rPh>
    <phoneticPr fontId="2"/>
  </si>
  <si>
    <t>合志市栄3793番地5</t>
    <rPh sb="0" eb="3">
      <t>コウシシ</t>
    </rPh>
    <rPh sb="3" eb="4">
      <t>サカエ</t>
    </rPh>
    <rPh sb="8" eb="10">
      <t>バンチ</t>
    </rPh>
    <phoneticPr fontId="2"/>
  </si>
  <si>
    <t>内村</t>
    <rPh sb="0" eb="2">
      <t>ウチムラ</t>
    </rPh>
    <phoneticPr fontId="2"/>
  </si>
  <si>
    <t>所属長名：</t>
    <rPh sb="0" eb="3">
      <t>ショゾクチョウ</t>
    </rPh>
    <rPh sb="3" eb="4">
      <t>メイ</t>
    </rPh>
    <phoneticPr fontId="2"/>
  </si>
  <si>
    <t>所属名(略称)：</t>
    <rPh sb="0" eb="2">
      <t>ショゾク</t>
    </rPh>
    <rPh sb="2" eb="3">
      <t>メイ</t>
    </rPh>
    <rPh sb="3" eb="4">
      <t>ガクメイ</t>
    </rPh>
    <rPh sb="4" eb="6">
      <t>リャクショウ</t>
    </rPh>
    <phoneticPr fontId="2"/>
  </si>
  <si>
    <t>所属番号：</t>
    <rPh sb="0" eb="2">
      <t>ショゾク</t>
    </rPh>
    <rPh sb="2" eb="4">
      <t>バンゴウ</t>
    </rPh>
    <phoneticPr fontId="2"/>
  </si>
  <si>
    <t>玉名市天水町小天4076</t>
  </si>
  <si>
    <t>合志楓の森</t>
    <rPh sb="0" eb="2">
      <t>コウシ</t>
    </rPh>
    <rPh sb="2" eb="3">
      <t>カエデ</t>
    </rPh>
    <rPh sb="4" eb="5">
      <t>モリ</t>
    </rPh>
    <phoneticPr fontId="2"/>
  </si>
  <si>
    <t>宇・鶴城</t>
    <rPh sb="0" eb="1">
      <t>ノキ</t>
    </rPh>
    <rPh sb="2" eb="3">
      <t>ツル</t>
    </rPh>
    <phoneticPr fontId="4"/>
  </si>
  <si>
    <t>田上</t>
    <rPh sb="0" eb="2">
      <t>タノウエ</t>
    </rPh>
    <phoneticPr fontId="2"/>
  </si>
  <si>
    <t>八代市西宮町656</t>
  </si>
  <si>
    <r>
      <t>画面左下の＼所属</t>
    </r>
    <r>
      <rPr>
        <u/>
        <sz val="9"/>
        <rFont val="ＭＳ Ｐゴシック"/>
        <family val="3"/>
        <charset val="128"/>
      </rPr>
      <t>一覧</t>
    </r>
    <r>
      <rPr>
        <sz val="9"/>
        <rFont val="ＭＳ Ｐゴシック"/>
        <family val="3"/>
        <charset val="128"/>
      </rPr>
      <t>／をクリック、一覧表を参照して番号を入力してください。</t>
    </r>
    <rPh sb="0" eb="2">
      <t>ガメン</t>
    </rPh>
    <rPh sb="2" eb="3">
      <t>ヒダリ</t>
    </rPh>
    <rPh sb="3" eb="4">
      <t>シタ</t>
    </rPh>
    <rPh sb="6" eb="8">
      <t>ショゾク</t>
    </rPh>
    <rPh sb="8" eb="10">
      <t>イチラン</t>
    </rPh>
    <rPh sb="17" eb="19">
      <t>イチラン</t>
    </rPh>
    <rPh sb="19" eb="20">
      <t>ヒョウ</t>
    </rPh>
    <rPh sb="21" eb="23">
      <t>サンショウ</t>
    </rPh>
    <rPh sb="25" eb="27">
      <t>バンゴウ</t>
    </rPh>
    <rPh sb="28" eb="30">
      <t>ニュウリョク</t>
    </rPh>
    <phoneticPr fontId="2"/>
  </si>
  <si>
    <t>内　　　訳</t>
  </si>
  <si>
    <t>熊本県中学校総合体育大会陸上競技大会申込み</t>
    <rPh sb="0" eb="3">
      <t>クマモトケン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2" eb="14">
      <t>リクジョウ</t>
    </rPh>
    <rPh sb="14" eb="16">
      <t>キョウギ</t>
    </rPh>
    <rPh sb="16" eb="18">
      <t>タイカイ</t>
    </rPh>
    <rPh sb="18" eb="20">
      <t>モウシコ</t>
    </rPh>
    <phoneticPr fontId="2"/>
  </si>
  <si>
    <t>登録番号・学年は必ず入力してください。最高記録は公認に限る。ただし、２種目出場者は要項にある全国・２種目標準記録突破かつ公認記録に限る。（審査あり）</t>
    <rPh sb="0" eb="2">
      <t>トウロク</t>
    </rPh>
    <rPh sb="2" eb="4">
      <t>バンゴウ</t>
    </rPh>
    <rPh sb="5" eb="7">
      <t>ガクネン</t>
    </rPh>
    <rPh sb="8" eb="9">
      <t>カナラ</t>
    </rPh>
    <rPh sb="10" eb="12">
      <t>ニュウリョク</t>
    </rPh>
    <rPh sb="19" eb="21">
      <t>サイコウ</t>
    </rPh>
    <rPh sb="21" eb="23">
      <t>キロク</t>
    </rPh>
    <rPh sb="24" eb="26">
      <t>コウニン</t>
    </rPh>
    <rPh sb="27" eb="28">
      <t>カギ</t>
    </rPh>
    <rPh sb="35" eb="37">
      <t>シュモク</t>
    </rPh>
    <rPh sb="37" eb="40">
      <t>シュツジョウシャ</t>
    </rPh>
    <rPh sb="41" eb="43">
      <t>ヨウコウ</t>
    </rPh>
    <rPh sb="46" eb="48">
      <t>ゼンコク</t>
    </rPh>
    <rPh sb="50" eb="52">
      <t>シュモク</t>
    </rPh>
    <rPh sb="52" eb="56">
      <t>ヒョウジュンキロク</t>
    </rPh>
    <rPh sb="56" eb="58">
      <t>トッパ</t>
    </rPh>
    <rPh sb="60" eb="64">
      <t>コウニンキロク</t>
    </rPh>
    <rPh sb="65" eb="66">
      <t>カギ</t>
    </rPh>
    <rPh sb="69" eb="71">
      <t>シンサ</t>
    </rPh>
    <phoneticPr fontId="2"/>
  </si>
  <si>
    <t>標準記録突破大会</t>
    <rPh sb="0" eb="2">
      <t>ヒョウジュン</t>
    </rPh>
    <rPh sb="2" eb="4">
      <t>キロク</t>
    </rPh>
    <rPh sb="4" eb="6">
      <t>トッパ</t>
    </rPh>
    <rPh sb="6" eb="8">
      <t>タイカイ</t>
    </rPh>
    <phoneticPr fontId="2"/>
  </si>
  <si>
    <t>所属推薦枠</t>
    <rPh sb="0" eb="2">
      <t>ショゾク</t>
    </rPh>
    <rPh sb="2" eb="5">
      <t>スイセンワク</t>
    </rPh>
    <phoneticPr fontId="2"/>
  </si>
  <si>
    <t>大会名</t>
    <rPh sb="0" eb="3">
      <t>タイカイメイ</t>
    </rPh>
    <phoneticPr fontId="2"/>
  </si>
  <si>
    <t>期日</t>
    <rPh sb="0" eb="2">
      <t>キジツ</t>
    </rPh>
    <phoneticPr fontId="2"/>
  </si>
  <si>
    <t>〒861-1113</t>
  </si>
  <si>
    <t>096-245-6638</t>
  </si>
  <si>
    <t>096-245-7171</t>
  </si>
  <si>
    <t>産山学園</t>
    <rPh sb="2" eb="4">
      <t>ガクエン</t>
    </rPh>
    <phoneticPr fontId="2"/>
  </si>
  <si>
    <t>高森東学園</t>
    <rPh sb="3" eb="5">
      <t>ガクエン</t>
    </rPh>
    <phoneticPr fontId="2"/>
  </si>
  <si>
    <t>球磨郡多良木町多良木1212-9</t>
  </si>
  <si>
    <t>水上学園</t>
    <rPh sb="2" eb="4">
      <t>ガクエン</t>
    </rPh>
    <phoneticPr fontId="2"/>
  </si>
  <si>
    <t>〒868-0201</t>
  </si>
  <si>
    <t>球磨郡五木村甲2913-1</t>
  </si>
  <si>
    <t>0966-37-2830</t>
  </si>
  <si>
    <t>0966-37-2831</t>
  </si>
  <si>
    <t>松島陸上ｸﾗﾌﾞ</t>
  </si>
  <si>
    <t>KURS</t>
  </si>
  <si>
    <t>ALL八代</t>
  </si>
  <si>
    <t>金栗PROJECT</t>
    <rPh sb="0" eb="1">
      <t>キン</t>
    </rPh>
    <rPh sb="1" eb="2">
      <t>クリ</t>
    </rPh>
    <phoneticPr fontId="2"/>
  </si>
  <si>
    <t>NJAC</t>
  </si>
  <si>
    <t>RUNｱｼｽﾄ</t>
  </si>
  <si>
    <t>豊岡RC</t>
  </si>
  <si>
    <t>ﾌｨｵｰﾚAC</t>
  </si>
  <si>
    <t>Field Monster</t>
  </si>
  <si>
    <t>美里JRC</t>
  </si>
  <si>
    <t>K.U.M.Athletics</t>
  </si>
  <si>
    <t>HHR</t>
  </si>
  <si>
    <t>T-Project</t>
  </si>
  <si>
    <t>WINds Sprint Academy</t>
  </si>
  <si>
    <t>2種標準突破種目</t>
    <rPh sb="1" eb="2">
      <t>シュ</t>
    </rPh>
    <rPh sb="2" eb="4">
      <t>ヒョウジュン</t>
    </rPh>
    <rPh sb="4" eb="6">
      <t>トッパ</t>
    </rPh>
    <rPh sb="6" eb="8">
      <t>シュモク</t>
    </rPh>
    <phoneticPr fontId="2"/>
  </si>
  <si>
    <t>令7年度
熊本県中学校総合体育大会　陸上競技大会申込み</t>
    <rPh sb="0" eb="1">
      <t>レイ</t>
    </rPh>
    <rPh sb="2" eb="4">
      <t>ネンド</t>
    </rPh>
    <rPh sb="5" eb="8">
      <t>クマモトケン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18" eb="20">
      <t>リクジョウ</t>
    </rPh>
    <rPh sb="20" eb="22">
      <t>キョウギ</t>
    </rPh>
    <rPh sb="22" eb="24">
      <t>タイカイ</t>
    </rPh>
    <rPh sb="24" eb="25">
      <t>モウ</t>
    </rPh>
    <rPh sb="25" eb="26">
      <t>コ</t>
    </rPh>
    <phoneticPr fontId="2"/>
  </si>
  <si>
    <t>玉東ｸﾗﾌﾞ</t>
  </si>
  <si>
    <t>山江陸上ｸﾗﾌﾞ</t>
    <rPh sb="2" eb="4">
      <t>リクジョウ</t>
    </rPh>
    <phoneticPr fontId="2"/>
  </si>
  <si>
    <t>ｱｽﾘｰﾄﾜｰｸ</t>
  </si>
  <si>
    <t>ARD</t>
  </si>
  <si>
    <t>First Step</t>
  </si>
  <si>
    <t>ﾀﾞｯｼｭｽｸｰﾙ</t>
  </si>
  <si>
    <t>小国JRC</t>
    <rPh sb="1" eb="2">
      <t>クニ</t>
    </rPh>
    <phoneticPr fontId="2"/>
  </si>
  <si>
    <t>あみつｼﾞｭﾆｱ</t>
  </si>
  <si>
    <t>ATRC</t>
  </si>
  <si>
    <t>やつしろT＆F</t>
  </si>
  <si>
    <t>熊本ﾗﾝﾌﾟﾛ</t>
  </si>
  <si>
    <t>楠浦陸上ｸﾗﾌﾞ</t>
  </si>
  <si>
    <t>A-RISE</t>
  </si>
  <si>
    <t>天草倶楽部</t>
  </si>
  <si>
    <t>SCC宇城</t>
  </si>
  <si>
    <t>玉名ｱｽﾘｰﾂ</t>
    <rPh sb="0" eb="2">
      <t>タマナ</t>
    </rPh>
    <phoneticPr fontId="2"/>
  </si>
  <si>
    <t>FORMULA K</t>
  </si>
  <si>
    <t>ASORIKU</t>
  </si>
  <si>
    <t>Fast　Run　AC</t>
  </si>
  <si>
    <t>千丁ｸﾗﾌﾞ</t>
  </si>
  <si>
    <t>宇土ATHLETE　CLUB</t>
    <rPh sb="0" eb="2">
      <t>ウト</t>
    </rPh>
    <phoneticPr fontId="2"/>
  </si>
  <si>
    <t>松高陸上</t>
    <rPh sb="0" eb="1">
      <t>マツ</t>
    </rPh>
    <rPh sb="1" eb="2">
      <t>タカ</t>
    </rPh>
    <rPh sb="2" eb="4">
      <t>リクジョウ</t>
    </rPh>
    <phoneticPr fontId="2"/>
  </si>
  <si>
    <t>松本</t>
    <rPh sb="0" eb="2">
      <t>マツモト</t>
    </rPh>
    <phoneticPr fontId="2"/>
  </si>
  <si>
    <t>令和7年度熊本県中学選手権、通信陸上と同じ所属で申込んでいることを確認しました。</t>
    <rPh sb="0" eb="2">
      <t>レイワ</t>
    </rPh>
    <rPh sb="3" eb="5">
      <t>ネンド</t>
    </rPh>
    <rPh sb="5" eb="8">
      <t>クマモトケン</t>
    </rPh>
    <rPh sb="8" eb="13">
      <t>チュウガクセンシュケン</t>
    </rPh>
    <rPh sb="14" eb="18">
      <t>ツウシンリクジョウ</t>
    </rPh>
    <rPh sb="19" eb="20">
      <t>オナ</t>
    </rPh>
    <rPh sb="21" eb="23">
      <t>ショゾク</t>
    </rPh>
    <rPh sb="24" eb="26">
      <t>モウシコミ</t>
    </rPh>
    <rPh sb="33" eb="35">
      <t>カクニン</t>
    </rPh>
    <phoneticPr fontId="2"/>
  </si>
  <si>
    <t>熊本市担当　       松本　美勇士　（長嶺中 090-5946－5646）
　メールアドレス　kumarikujhs3matsumoto@yahoo.co.jp</t>
    <phoneticPr fontId="2"/>
  </si>
  <si>
    <t>県北・県央地区・クラブ担当　内村 　隆　　　（西合志中 080-8358-5996）
　メールアドレス　kumarikujhs2uchimura@gmail.com</t>
    <phoneticPr fontId="2"/>
  </si>
  <si>
    <t>県南地区担当　       田上　大太郎　（不知火中 090-7151-0022）
　メールアドレス　kumarikujhs1tanoue@yahoo.co.jp</t>
    <rPh sb="22" eb="25">
      <t>シラヌヒ</t>
    </rPh>
    <phoneticPr fontId="2"/>
  </si>
  <si>
    <t>７月４日（金）１７：００締切です。早めに申し込みをお願いします。処理の都合上、締切厳守でお願いします。また、確認のため携帯電話に連絡をする場合があります。</t>
    <rPh sb="1" eb="2">
      <t>ツキ</t>
    </rPh>
    <rPh sb="3" eb="4">
      <t>ニチ</t>
    </rPh>
    <rPh sb="5" eb="6">
      <t>キン</t>
    </rPh>
    <rPh sb="12" eb="14">
      <t>シメキリ</t>
    </rPh>
    <rPh sb="17" eb="18">
      <t>ハヤ</t>
    </rPh>
    <rPh sb="20" eb="21">
      <t>モウ</t>
    </rPh>
    <rPh sb="22" eb="23">
      <t>コ</t>
    </rPh>
    <rPh sb="26" eb="27">
      <t>ネガ</t>
    </rPh>
    <rPh sb="32" eb="34">
      <t>ショリ</t>
    </rPh>
    <rPh sb="35" eb="38">
      <t>ツゴウジョウ</t>
    </rPh>
    <rPh sb="39" eb="41">
      <t>シメキリ</t>
    </rPh>
    <rPh sb="41" eb="43">
      <t>ゲンシュ</t>
    </rPh>
    <rPh sb="45" eb="46">
      <t>ネガ</t>
    </rPh>
    <rPh sb="54" eb="56">
      <t>カクニン</t>
    </rPh>
    <rPh sb="59" eb="63">
      <t>ケイタイデンワ</t>
    </rPh>
    <rPh sb="64" eb="66">
      <t>レンラク</t>
    </rPh>
    <rPh sb="69" eb="71">
      <t>バアイ</t>
    </rPh>
    <phoneticPr fontId="2"/>
  </si>
  <si>
    <t>R7
男 子</t>
    <rPh sb="3" eb="4">
      <t>オトコ</t>
    </rPh>
    <rPh sb="5" eb="6">
      <t>コ</t>
    </rPh>
    <phoneticPr fontId="2"/>
  </si>
  <si>
    <t>R7
女 子</t>
    <rPh sb="3" eb="4">
      <t>ジョ</t>
    </rPh>
    <rPh sb="5" eb="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</si>
</sst>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[&gt;9999]##&quot;:&quot;##&quot;.&quot;##;##&quot;.&quot;##"/>
    <numFmt numFmtId="177" formatCode="&quot;女&quot;\ 0&quot;名&quot;"/>
    <numFmt numFmtId="178" formatCode="&quot;男&quot;\ 0&quot;名&quot;"/>
    <numFmt numFmtId="179" formatCode="&quot;男&quot;\ 0"/>
    <numFmt numFmtId="180" formatCode="&quot;女&quot;\ 0"/>
    <numFmt numFmtId="181" formatCode="[Red][&gt;0]#;General"/>
    <numFmt numFmtId="182" formatCode="yyyy/m/d;@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42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4"/>
      <color indexed="12"/>
      <name val="ＭＳ 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9"/>
      <name val="Meiryo UI"/>
      <family val="3"/>
      <charset val="128"/>
    </font>
    <font>
      <b/>
      <sz val="12"/>
      <color rgb="FFFF0000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thin">
        <color indexed="30"/>
      </right>
      <top/>
      <bottom style="thin">
        <color indexed="30"/>
      </bottom>
      <diagonal/>
    </border>
    <border>
      <left style="dotted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medium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medium">
        <color indexed="53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/>
      <top style="thin">
        <color indexed="53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medium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/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/>
      <top style="medium">
        <color indexed="53"/>
      </top>
      <bottom style="thin">
        <color indexed="53"/>
      </bottom>
      <diagonal/>
    </border>
    <border>
      <left/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30"/>
      </left>
      <right style="dotted">
        <color indexed="30"/>
      </right>
      <top/>
      <bottom/>
      <diagonal/>
    </border>
    <border>
      <left style="thin">
        <color indexed="30"/>
      </left>
      <right style="dotted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dotted">
        <color indexed="30"/>
      </right>
      <top/>
      <bottom style="medium">
        <color indexed="30"/>
      </bottom>
      <diagonal/>
    </border>
    <border>
      <left style="dotted">
        <color indexed="53"/>
      </left>
      <right/>
      <top style="medium">
        <color indexed="53"/>
      </top>
      <bottom style="thin">
        <color indexed="53"/>
      </bottom>
      <diagonal/>
    </border>
    <border>
      <left style="dotted">
        <color indexed="53"/>
      </left>
      <right/>
      <top style="thin">
        <color indexed="53"/>
      </top>
      <bottom style="thin">
        <color indexed="53"/>
      </bottom>
      <diagonal/>
    </border>
    <border>
      <left style="thin">
        <color rgb="FFFF6600"/>
      </left>
      <right style="dotted">
        <color indexed="53"/>
      </right>
      <top style="medium">
        <color indexed="53"/>
      </top>
      <bottom style="thin">
        <color rgb="FFFF6600"/>
      </bottom>
      <diagonal/>
    </border>
    <border>
      <left style="thin">
        <color rgb="FFFF6600"/>
      </left>
      <right style="dotted">
        <color indexed="53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dotted">
        <color indexed="53"/>
      </right>
      <top style="thin">
        <color rgb="FFFF6600"/>
      </top>
      <bottom style="medium">
        <color rgb="FFFF6600"/>
      </bottom>
      <diagonal/>
    </border>
    <border>
      <left/>
      <right/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/>
      <diagonal/>
    </border>
    <border>
      <left/>
      <right/>
      <top style="medium">
        <color indexed="30"/>
      </top>
      <bottom style="thin">
        <color indexed="3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30"/>
      </top>
      <bottom style="medium">
        <color indexed="30"/>
      </bottom>
      <diagonal/>
    </border>
    <border>
      <left/>
      <right/>
      <top/>
      <bottom style="thin">
        <color indexed="30"/>
      </bottom>
      <diagonal/>
    </border>
    <border>
      <left style="medium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/>
      <diagonal/>
    </border>
    <border>
      <left style="medium">
        <color indexed="30"/>
      </left>
      <right style="medium">
        <color indexed="30"/>
      </right>
      <top/>
      <bottom style="thin">
        <color indexed="30"/>
      </bottom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 style="thin">
        <color indexed="53"/>
      </left>
      <right/>
      <top style="thin">
        <color indexed="53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/>
      <diagonal/>
    </border>
    <border>
      <left style="thin">
        <color indexed="53"/>
      </left>
      <right style="thin">
        <color indexed="53"/>
      </right>
      <top style="thin">
        <color indexed="30"/>
      </top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 style="dotted">
        <color indexed="53"/>
      </right>
      <top style="thin">
        <color indexed="53"/>
      </top>
      <bottom/>
      <diagonal/>
    </border>
    <border>
      <left style="dotted">
        <color indexed="53"/>
      </left>
      <right style="thin">
        <color indexed="53"/>
      </right>
      <top style="thin">
        <color indexed="53"/>
      </top>
      <bottom/>
      <diagonal/>
    </border>
    <border>
      <left style="dotted">
        <color indexed="53"/>
      </left>
      <right/>
      <top style="thin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/>
      <top style="thin">
        <color indexed="53"/>
      </top>
      <bottom/>
      <diagonal/>
    </border>
    <border>
      <left style="thin">
        <color rgb="FFFF6600"/>
      </left>
      <right style="dotted">
        <color indexed="53"/>
      </right>
      <top style="thin">
        <color rgb="FFFF6600"/>
      </top>
      <bottom style="medium">
        <color indexed="53"/>
      </bottom>
      <diagonal/>
    </border>
    <border>
      <left style="medium">
        <color rgb="FFFF6600"/>
      </left>
      <right style="thin">
        <color rgb="FFFF6600"/>
      </right>
      <top style="medium">
        <color rgb="FFFF6600"/>
      </top>
      <bottom style="thin">
        <color rgb="FFFF6600"/>
      </bottom>
      <diagonal/>
    </border>
    <border>
      <left style="thin">
        <color rgb="FFFF6600"/>
      </left>
      <right style="medium">
        <color rgb="FFFF6600"/>
      </right>
      <top style="medium">
        <color rgb="FFFF6600"/>
      </top>
      <bottom style="thin">
        <color rgb="FFFF6600"/>
      </bottom>
      <diagonal/>
    </border>
    <border>
      <left style="medium">
        <color rgb="FFFF6600"/>
      </left>
      <right style="thin">
        <color rgb="FFFF6600"/>
      </right>
      <top style="thin">
        <color rgb="FFFF6600"/>
      </top>
      <bottom style="medium">
        <color rgb="FFFF6600"/>
      </bottom>
      <diagonal/>
    </border>
    <border>
      <left style="thin">
        <color rgb="FFFF6600"/>
      </left>
      <right style="medium">
        <color rgb="FFFF6600"/>
      </right>
      <top style="thin">
        <color rgb="FFFF660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FF6600"/>
      </top>
      <bottom style="thin">
        <color rgb="FFFF6600"/>
      </bottom>
      <diagonal/>
    </border>
    <border>
      <left/>
      <right style="medium">
        <color rgb="FFFF6600"/>
      </right>
      <top style="thin">
        <color rgb="FFFF6600"/>
      </top>
      <bottom style="medium">
        <color rgb="FFFF6600"/>
      </bottom>
      <diagonal/>
    </border>
    <border>
      <left/>
      <right style="medium">
        <color indexed="53"/>
      </right>
      <top/>
      <bottom style="thin">
        <color rgb="FFFF6600"/>
      </bottom>
      <diagonal/>
    </border>
    <border>
      <left/>
      <right style="medium">
        <color indexed="53"/>
      </right>
      <top style="thin">
        <color rgb="FFFF6600"/>
      </top>
      <bottom style="thin">
        <color rgb="FFFF6600"/>
      </bottom>
      <diagonal/>
    </border>
    <border>
      <left style="medium">
        <color rgb="FFFF6600"/>
      </left>
      <right style="thin">
        <color rgb="FFFF6600"/>
      </right>
      <top/>
      <bottom style="thin">
        <color rgb="FFFF6600"/>
      </bottom>
      <diagonal/>
    </border>
    <border>
      <left style="thin">
        <color rgb="FFFF6600"/>
      </left>
      <right style="medium">
        <color rgb="FFFF6600"/>
      </right>
      <top/>
      <bottom style="thin">
        <color rgb="FFFF6600"/>
      </bottom>
      <diagonal/>
    </border>
    <border>
      <left style="medium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 style="medium">
        <color rgb="FFFF6600"/>
      </right>
      <top style="thin">
        <color rgb="FFFF6600"/>
      </top>
      <bottom style="thin">
        <color rgb="FFFF6600"/>
      </bottom>
      <diagonal/>
    </border>
    <border>
      <left style="medium">
        <color rgb="FFFF6600"/>
      </left>
      <right style="thin">
        <color rgb="FFFF6600"/>
      </right>
      <top style="thin">
        <color rgb="FFFF6600"/>
      </top>
      <bottom/>
      <diagonal/>
    </border>
    <border>
      <left style="thin">
        <color rgb="FFFF6600"/>
      </left>
      <right style="medium">
        <color rgb="FFFF6600"/>
      </right>
      <top style="thin">
        <color rgb="FFFF6600"/>
      </top>
      <bottom/>
      <diagonal/>
    </border>
    <border>
      <left/>
      <right style="medium">
        <color indexed="53"/>
      </right>
      <top style="thin">
        <color rgb="FFFF6600"/>
      </top>
      <bottom/>
      <diagonal/>
    </border>
    <border>
      <left/>
      <right style="medium">
        <color indexed="53"/>
      </right>
      <top style="medium">
        <color rgb="FFFF6600"/>
      </top>
      <bottom style="thin">
        <color rgb="FFFF6600"/>
      </bottom>
      <diagonal/>
    </border>
    <border>
      <left/>
      <right style="medium">
        <color indexed="53"/>
      </right>
      <top style="thin">
        <color rgb="FFFF6600"/>
      </top>
      <bottom style="medium">
        <color rgb="FFFF6600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84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11" borderId="85" applyNumberFormat="0" applyFont="0" applyAlignment="0" applyProtection="0">
      <alignment vertical="center"/>
    </xf>
    <xf numFmtId="0" fontId="22" fillId="0" borderId="8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8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8" applyNumberFormat="0" applyFill="0" applyAlignment="0" applyProtection="0">
      <alignment vertical="center"/>
    </xf>
    <xf numFmtId="0" fontId="27" fillId="0" borderId="89" applyNumberFormat="0" applyFill="0" applyAlignment="0" applyProtection="0">
      <alignment vertical="center"/>
    </xf>
    <xf numFmtId="0" fontId="28" fillId="0" borderId="9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1" applyNumberFormat="0" applyFill="0" applyAlignment="0" applyProtection="0">
      <alignment vertical="center"/>
    </xf>
    <xf numFmtId="0" fontId="30" fillId="32" borderId="9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87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74">
    <xf numFmtId="0" fontId="0" fillId="0" borderId="0" xfId="0"/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left" vertical="center" wrapText="1" shrinkToFit="1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3" fillId="6" borderId="28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57" fontId="11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6" fontId="0" fillId="0" borderId="2" xfId="0" applyNumberFormat="1" applyBorder="1" applyAlignment="1" applyProtection="1">
      <alignment horizontal="center" vertical="center"/>
      <protection hidden="1"/>
    </xf>
    <xf numFmtId="0" fontId="0" fillId="12" borderId="35" xfId="0" applyFill="1" applyBorder="1" applyAlignment="1" applyProtection="1">
      <alignment horizontal="center" vertical="center"/>
      <protection hidden="1"/>
    </xf>
    <xf numFmtId="0" fontId="3" fillId="12" borderId="36" xfId="0" applyFont="1" applyFill="1" applyBorder="1" applyAlignment="1" applyProtection="1">
      <alignment horizontal="center" vertical="center" shrinkToFit="1"/>
      <protection hidden="1"/>
    </xf>
    <xf numFmtId="0" fontId="0" fillId="12" borderId="38" xfId="0" applyFill="1" applyBorder="1" applyAlignment="1" applyProtection="1">
      <alignment horizontal="center" vertical="center" shrinkToFit="1"/>
      <protection hidden="1"/>
    </xf>
    <xf numFmtId="0" fontId="3" fillId="12" borderId="5" xfId="0" applyFont="1" applyFill="1" applyBorder="1" applyAlignment="1" applyProtection="1">
      <alignment horizontal="center" vertical="center"/>
      <protection hidden="1"/>
    </xf>
    <xf numFmtId="0" fontId="3" fillId="12" borderId="7" xfId="0" applyFont="1" applyFill="1" applyBorder="1" applyAlignment="1" applyProtection="1">
      <alignment horizontal="center" vertical="center" shrinkToFit="1"/>
      <protection hidden="1"/>
    </xf>
    <xf numFmtId="0" fontId="3" fillId="12" borderId="19" xfId="0" applyFont="1" applyFill="1" applyBorder="1" applyAlignment="1" applyProtection="1">
      <alignment horizontal="center" vertical="center" shrinkToFit="1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3" fillId="6" borderId="42" xfId="0" applyFont="1" applyFill="1" applyBorder="1" applyAlignment="1" applyProtection="1">
      <alignment horizontal="right"/>
      <protection hidden="1"/>
    </xf>
    <xf numFmtId="0" fontId="9" fillId="6" borderId="43" xfId="0" applyFont="1" applyFill="1" applyBorder="1" applyAlignment="1" applyProtection="1">
      <alignment horizontal="left"/>
      <protection hidden="1"/>
    </xf>
    <xf numFmtId="0" fontId="0" fillId="6" borderId="43" xfId="0" applyFill="1" applyBorder="1" applyProtection="1">
      <protection hidden="1"/>
    </xf>
    <xf numFmtId="0" fontId="0" fillId="6" borderId="44" xfId="0" applyFill="1" applyBorder="1" applyProtection="1">
      <protection hidden="1"/>
    </xf>
    <xf numFmtId="0" fontId="4" fillId="6" borderId="45" xfId="0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 wrapText="1"/>
      <protection hidden="1"/>
    </xf>
    <xf numFmtId="0" fontId="6" fillId="6" borderId="46" xfId="0" applyFont="1" applyFill="1" applyBorder="1" applyAlignment="1" applyProtection="1">
      <alignment vertical="center" wrapText="1"/>
      <protection hidden="1"/>
    </xf>
    <xf numFmtId="0" fontId="3" fillId="6" borderId="45" xfId="0" applyFont="1" applyFill="1" applyBorder="1" applyAlignment="1" applyProtection="1">
      <alignment horizontal="right" vertical="center"/>
      <protection hidden="1"/>
    </xf>
    <xf numFmtId="0" fontId="0" fillId="6" borderId="0" xfId="0" applyFill="1" applyProtection="1">
      <protection hidden="1"/>
    </xf>
    <xf numFmtId="0" fontId="0" fillId="6" borderId="46" xfId="0" applyFill="1" applyBorder="1" applyProtection="1">
      <protection hidden="1"/>
    </xf>
    <xf numFmtId="0" fontId="3" fillId="6" borderId="47" xfId="0" applyFont="1" applyFill="1" applyBorder="1" applyAlignment="1" applyProtection="1">
      <alignment horizontal="left" vertical="center"/>
      <protection hidden="1"/>
    </xf>
    <xf numFmtId="0" fontId="0" fillId="6" borderId="48" xfId="0" applyFill="1" applyBorder="1" applyProtection="1">
      <protection hidden="1"/>
    </xf>
    <xf numFmtId="0" fontId="0" fillId="6" borderId="48" xfId="0" applyFill="1" applyBorder="1" applyAlignment="1" applyProtection="1">
      <alignment horizontal="right" vertical="top"/>
      <protection hidden="1"/>
    </xf>
    <xf numFmtId="0" fontId="0" fillId="6" borderId="48" xfId="0" applyFill="1" applyBorder="1" applyAlignment="1" applyProtection="1">
      <alignment vertical="top"/>
      <protection hidden="1"/>
    </xf>
    <xf numFmtId="0" fontId="0" fillId="6" borderId="49" xfId="0" applyFill="1" applyBorder="1" applyProtection="1">
      <protection hidden="1"/>
    </xf>
    <xf numFmtId="0" fontId="0" fillId="6" borderId="50" xfId="0" applyFill="1" applyBorder="1" applyAlignment="1" applyProtection="1">
      <alignment vertical="center"/>
      <protection hidden="1"/>
    </xf>
    <xf numFmtId="0" fontId="0" fillId="6" borderId="51" xfId="0" applyFill="1" applyBorder="1" applyProtection="1">
      <protection hidden="1"/>
    </xf>
    <xf numFmtId="0" fontId="0" fillId="6" borderId="51" xfId="0" applyFill="1" applyBorder="1" applyAlignment="1" applyProtection="1">
      <alignment horizontal="right" vertical="top"/>
      <protection hidden="1"/>
    </xf>
    <xf numFmtId="0" fontId="0" fillId="6" borderId="51" xfId="0" applyFill="1" applyBorder="1" applyAlignment="1" applyProtection="1">
      <alignment vertical="top"/>
      <protection hidden="1"/>
    </xf>
    <xf numFmtId="0" fontId="0" fillId="6" borderId="45" xfId="0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right" vertical="top"/>
      <protection hidden="1"/>
    </xf>
    <xf numFmtId="0" fontId="0" fillId="6" borderId="0" xfId="0" applyFill="1" applyAlignment="1" applyProtection="1">
      <alignment vertical="top"/>
      <protection hidden="1"/>
    </xf>
    <xf numFmtId="0" fontId="0" fillId="6" borderId="52" xfId="0" applyFill="1" applyBorder="1" applyAlignment="1" applyProtection="1">
      <alignment horizontal="right" vertical="center"/>
      <protection hidden="1"/>
    </xf>
    <xf numFmtId="0" fontId="0" fillId="6" borderId="53" xfId="0" applyFill="1" applyBorder="1" applyAlignment="1" applyProtection="1">
      <alignment horizontal="right"/>
      <protection hidden="1"/>
    </xf>
    <xf numFmtId="0" fontId="0" fillId="6" borderId="54" xfId="0" applyFill="1" applyBorder="1" applyAlignment="1" applyProtection="1">
      <alignment horizontal="right" vertical="top"/>
      <protection hidden="1"/>
    </xf>
    <xf numFmtId="0" fontId="0" fillId="6" borderId="54" xfId="0" applyFill="1" applyBorder="1" applyAlignment="1" applyProtection="1">
      <alignment vertical="top"/>
      <protection hidden="1"/>
    </xf>
    <xf numFmtId="0" fontId="0" fillId="6" borderId="54" xfId="0" applyFill="1" applyBorder="1" applyProtection="1">
      <protection hidden="1"/>
    </xf>
    <xf numFmtId="0" fontId="0" fillId="6" borderId="55" xfId="0" applyFill="1" applyBorder="1" applyProtection="1"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5" fontId="5" fillId="4" borderId="2" xfId="0" applyNumberFormat="1" applyFont="1" applyFill="1" applyBorder="1" applyAlignment="1" applyProtection="1">
      <alignment horizontal="right" vertical="center"/>
      <protection hidden="1"/>
    </xf>
    <xf numFmtId="178" fontId="0" fillId="4" borderId="32" xfId="0" applyNumberFormat="1" applyFill="1" applyBorder="1" applyAlignment="1" applyProtection="1">
      <alignment horizontal="center" vertical="center"/>
      <protection hidden="1"/>
    </xf>
    <xf numFmtId="177" fontId="0" fillId="4" borderId="33" xfId="0" applyNumberFormat="1" applyFill="1" applyBorder="1" applyAlignment="1" applyProtection="1">
      <alignment horizontal="center" vertical="center"/>
      <protection hidden="1"/>
    </xf>
    <xf numFmtId="0" fontId="5" fillId="4" borderId="56" xfId="0" applyFont="1" applyFill="1" applyBorder="1" applyAlignment="1" applyProtection="1">
      <alignment horizontal="center" vertical="center"/>
      <protection hidden="1"/>
    </xf>
    <xf numFmtId="5" fontId="5" fillId="4" borderId="56" xfId="0" applyNumberFormat="1" applyFont="1" applyFill="1" applyBorder="1" applyAlignment="1" applyProtection="1">
      <alignment horizontal="right" vertical="center"/>
      <protection hidden="1"/>
    </xf>
    <xf numFmtId="0" fontId="5" fillId="4" borderId="58" xfId="0" applyFont="1" applyFill="1" applyBorder="1" applyAlignment="1" applyProtection="1">
      <alignment horizontal="center" vertical="center"/>
      <protection hidden="1"/>
    </xf>
    <xf numFmtId="5" fontId="5" fillId="4" borderId="58" xfId="0" applyNumberFormat="1" applyFont="1" applyFill="1" applyBorder="1" applyAlignment="1" applyProtection="1">
      <alignment horizontal="right" vertical="center"/>
      <protection hidden="1"/>
    </xf>
    <xf numFmtId="180" fontId="0" fillId="4" borderId="60" xfId="0" applyNumberFormat="1" applyFill="1" applyBorder="1" applyAlignment="1" applyProtection="1">
      <alignment horizontal="center" vertical="center"/>
      <protection hidden="1"/>
    </xf>
    <xf numFmtId="0" fontId="0" fillId="4" borderId="61" xfId="0" applyFill="1" applyBorder="1" applyAlignment="1" applyProtection="1">
      <alignment horizontal="center" vertical="center"/>
      <protection hidden="1"/>
    </xf>
    <xf numFmtId="0" fontId="5" fillId="4" borderId="61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vertical="center"/>
      <protection hidden="1"/>
    </xf>
    <xf numFmtId="49" fontId="8" fillId="4" borderId="0" xfId="0" applyNumberFormat="1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horizontal="left" vertical="top"/>
      <protection hidden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8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>
      <alignment horizontal="center"/>
    </xf>
    <xf numFmtId="0" fontId="0" fillId="0" borderId="0" xfId="0" applyAlignment="1">
      <alignment shrinkToFit="1"/>
    </xf>
    <xf numFmtId="0" fontId="11" fillId="34" borderId="0" xfId="0" applyFont="1" applyFill="1" applyAlignment="1">
      <alignment horizontal="center"/>
    </xf>
    <xf numFmtId="0" fontId="0" fillId="4" borderId="61" xfId="0" applyFill="1" applyBorder="1" applyAlignment="1" applyProtection="1">
      <alignment vertical="center"/>
      <protection hidden="1"/>
    </xf>
    <xf numFmtId="5" fontId="5" fillId="4" borderId="57" xfId="0" applyNumberFormat="1" applyFont="1" applyFill="1" applyBorder="1" applyAlignment="1" applyProtection="1">
      <alignment horizontal="right" vertical="center"/>
      <protection hidden="1"/>
    </xf>
    <xf numFmtId="5" fontId="5" fillId="4" borderId="59" xfId="0" applyNumberFormat="1" applyFont="1" applyFill="1" applyBorder="1" applyAlignment="1" applyProtection="1">
      <alignment horizontal="right" vertical="center"/>
      <protection hidden="1"/>
    </xf>
    <xf numFmtId="5" fontId="5" fillId="4" borderId="103" xfId="0" applyNumberFormat="1" applyFont="1" applyFill="1" applyBorder="1" applyAlignment="1" applyProtection="1">
      <alignment horizontal="right" vertical="center"/>
      <protection hidden="1"/>
    </xf>
    <xf numFmtId="178" fontId="0" fillId="4" borderId="51" xfId="0" applyNumberFormat="1" applyFill="1" applyBorder="1" applyAlignment="1" applyProtection="1">
      <alignment horizontal="center" vertical="center"/>
      <protection hidden="1"/>
    </xf>
    <xf numFmtId="179" fontId="0" fillId="4" borderId="104" xfId="0" applyNumberFormat="1" applyFill="1" applyBorder="1" applyAlignment="1" applyProtection="1">
      <alignment horizontal="center" vertical="center"/>
      <protection hidden="1"/>
    </xf>
    <xf numFmtId="0" fontId="0" fillId="4" borderId="105" xfId="0" applyFill="1" applyBorder="1" applyAlignment="1" applyProtection="1">
      <alignment vertical="center"/>
      <protection hidden="1"/>
    </xf>
    <xf numFmtId="0" fontId="4" fillId="10" borderId="2" xfId="0" applyFont="1" applyFill="1" applyBorder="1" applyAlignment="1" applyProtection="1">
      <alignment horizontal="center" vertical="center" shrinkToFit="1"/>
      <protection hidden="1"/>
    </xf>
    <xf numFmtId="0" fontId="5" fillId="4" borderId="0" xfId="0" applyFont="1" applyFill="1" applyAlignment="1" applyProtection="1">
      <alignment horizontal="center" vertical="center" wrapText="1" shrinkToFit="1"/>
      <protection hidden="1"/>
    </xf>
    <xf numFmtId="0" fontId="0" fillId="0" borderId="2" xfId="0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" fillId="12" borderId="107" xfId="0" applyFont="1" applyFill="1" applyBorder="1" applyAlignment="1" applyProtection="1">
      <alignment horizontal="center" vertical="center" shrinkToFit="1"/>
      <protection hidden="1"/>
    </xf>
    <xf numFmtId="176" fontId="7" fillId="0" borderId="108" xfId="0" applyNumberFormat="1" applyFont="1" applyBorder="1" applyAlignment="1" applyProtection="1">
      <alignment horizontal="right" vertical="center" shrinkToFit="1"/>
      <protection locked="0"/>
    </xf>
    <xf numFmtId="0" fontId="10" fillId="35" borderId="0" xfId="0" applyFont="1" applyFill="1" applyAlignment="1" applyProtection="1">
      <alignment vertical="top"/>
      <protection hidden="1"/>
    </xf>
    <xf numFmtId="0" fontId="36" fillId="0" borderId="3" xfId="0" applyFont="1" applyBorder="1" applyAlignment="1" applyProtection="1">
      <alignment vertical="center"/>
      <protection locked="0"/>
    </xf>
    <xf numFmtId="0" fontId="36" fillId="0" borderId="3" xfId="0" applyFont="1" applyBorder="1" applyAlignment="1" applyProtection="1">
      <alignment vertical="center" shrinkToFit="1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36" fillId="0" borderId="4" xfId="0" applyFont="1" applyBorder="1" applyAlignment="1" applyProtection="1">
      <alignment horizontal="center" vertical="center" shrinkToFit="1"/>
      <protection locked="0"/>
    </xf>
    <xf numFmtId="176" fontId="37" fillId="0" borderId="6" xfId="0" applyNumberFormat="1" applyFont="1" applyBorder="1" applyAlignment="1" applyProtection="1">
      <alignment horizontal="right" vertical="center" shrinkToFit="1"/>
      <protection locked="0"/>
    </xf>
    <xf numFmtId="176" fontId="37" fillId="0" borderId="27" xfId="0" applyNumberFormat="1" applyFont="1" applyBorder="1" applyAlignment="1" applyProtection="1">
      <alignment horizontal="right" vertical="center" shrinkToFit="1"/>
      <protection locked="0"/>
    </xf>
    <xf numFmtId="0" fontId="36" fillId="0" borderId="25" xfId="0" applyFont="1" applyBorder="1" applyAlignment="1" applyProtection="1">
      <alignment horizontal="center" vertical="center"/>
      <protection locked="0"/>
    </xf>
    <xf numFmtId="0" fontId="36" fillId="0" borderId="109" xfId="0" applyFont="1" applyBorder="1" applyAlignment="1" applyProtection="1">
      <alignment horizontal="center" vertical="center"/>
      <protection locked="0"/>
    </xf>
    <xf numFmtId="0" fontId="36" fillId="0" borderId="63" xfId="0" applyFont="1" applyBorder="1" applyAlignment="1" applyProtection="1">
      <alignment horizontal="center" vertical="center" shrinkToFit="1"/>
      <protection locked="0"/>
    </xf>
    <xf numFmtId="176" fontId="37" fillId="0" borderId="18" xfId="0" applyNumberFormat="1" applyFont="1" applyBorder="1" applyAlignment="1" applyProtection="1">
      <alignment horizontal="right" vertical="center" shrinkToFit="1"/>
      <protection locked="0"/>
    </xf>
    <xf numFmtId="0" fontId="36" fillId="0" borderId="40" xfId="0" applyFont="1" applyBorder="1" applyAlignment="1" applyProtection="1">
      <alignment horizontal="center" vertical="center" shrinkToFit="1"/>
      <protection locked="0"/>
    </xf>
    <xf numFmtId="0" fontId="36" fillId="0" borderId="8" xfId="0" applyFont="1" applyBorder="1" applyAlignment="1" applyProtection="1">
      <alignment vertical="center"/>
      <protection locked="0"/>
    </xf>
    <xf numFmtId="0" fontId="36" fillId="0" borderId="8" xfId="0" applyFont="1" applyBorder="1" applyAlignment="1" applyProtection="1">
      <alignment vertical="center" shrinkToFit="1"/>
      <protection locked="0"/>
    </xf>
    <xf numFmtId="0" fontId="36" fillId="0" borderId="8" xfId="0" applyFont="1" applyBorder="1" applyAlignment="1" applyProtection="1">
      <alignment horizontal="center" vertical="center"/>
      <protection locked="0"/>
    </xf>
    <xf numFmtId="0" fontId="36" fillId="0" borderId="5" xfId="0" applyFont="1" applyBorder="1" applyAlignment="1" applyProtection="1">
      <alignment horizontal="center" vertical="center" shrinkToFit="1"/>
      <protection locked="0"/>
    </xf>
    <xf numFmtId="176" fontId="37" fillId="0" borderId="7" xfId="0" applyNumberFormat="1" applyFont="1" applyBorder="1" applyAlignment="1" applyProtection="1">
      <alignment horizontal="right" vertical="center" shrinkToFit="1"/>
      <protection locked="0"/>
    </xf>
    <xf numFmtId="0" fontId="36" fillId="0" borderId="93" xfId="0" applyFont="1" applyBorder="1" applyAlignment="1" applyProtection="1">
      <alignment horizontal="center" vertical="center" shrinkToFit="1"/>
      <protection locked="0"/>
    </xf>
    <xf numFmtId="176" fontId="37" fillId="0" borderId="19" xfId="0" applyNumberFormat="1" applyFont="1" applyBorder="1" applyAlignment="1" applyProtection="1">
      <alignment horizontal="right" vertical="center" shrinkToFit="1"/>
      <protection locked="0"/>
    </xf>
    <xf numFmtId="0" fontId="36" fillId="0" borderId="26" xfId="0" applyFont="1" applyBorder="1" applyAlignment="1" applyProtection="1">
      <alignment horizontal="center" vertical="center"/>
      <protection locked="0"/>
    </xf>
    <xf numFmtId="0" fontId="36" fillId="0" borderId="108" xfId="0" applyFont="1" applyBorder="1" applyAlignment="1" applyProtection="1">
      <alignment horizontal="center" vertical="center"/>
      <protection locked="0"/>
    </xf>
    <xf numFmtId="0" fontId="36" fillId="0" borderId="112" xfId="0" applyFont="1" applyBorder="1" applyAlignment="1" applyProtection="1">
      <alignment horizontal="center" vertical="center" shrinkToFit="1"/>
      <protection locked="0"/>
    </xf>
    <xf numFmtId="0" fontId="36" fillId="0" borderId="94" xfId="0" applyFont="1" applyBorder="1" applyAlignment="1" applyProtection="1">
      <alignment horizontal="center" vertical="center" shrinkToFit="1"/>
      <protection locked="0"/>
    </xf>
    <xf numFmtId="0" fontId="36" fillId="0" borderId="95" xfId="0" applyFont="1" applyBorder="1" applyAlignment="1" applyProtection="1">
      <alignment horizontal="center" vertical="center" shrinkToFit="1"/>
      <protection locked="0"/>
    </xf>
    <xf numFmtId="0" fontId="36" fillId="0" borderId="41" xfId="0" applyFont="1" applyBorder="1" applyAlignment="1" applyProtection="1">
      <alignment horizontal="center" vertical="center" shrinkToFit="1"/>
      <protection locked="0"/>
    </xf>
    <xf numFmtId="0" fontId="36" fillId="0" borderId="39" xfId="0" applyFont="1" applyBorder="1" applyAlignment="1" applyProtection="1">
      <alignment horizontal="center" vertical="center" shrinkToFit="1"/>
      <protection locked="0"/>
    </xf>
    <xf numFmtId="0" fontId="3" fillId="12" borderId="119" xfId="0" applyFont="1" applyFill="1" applyBorder="1" applyAlignment="1" applyProtection="1">
      <alignment horizontal="center" vertical="center" shrinkToFit="1"/>
      <protection hidden="1"/>
    </xf>
    <xf numFmtId="0" fontId="3" fillId="12" borderId="108" xfId="0" applyFont="1" applyFill="1" applyBorder="1" applyAlignment="1" applyProtection="1">
      <alignment horizontal="center" vertical="center" shrinkToFit="1"/>
      <protection hidden="1"/>
    </xf>
    <xf numFmtId="0" fontId="36" fillId="0" borderId="110" xfId="0" applyFont="1" applyBorder="1" applyAlignment="1" applyProtection="1">
      <alignment horizontal="center" vertical="center"/>
      <protection locked="0"/>
    </xf>
    <xf numFmtId="0" fontId="36" fillId="0" borderId="120" xfId="0" applyFont="1" applyBorder="1" applyAlignment="1" applyProtection="1">
      <alignment horizontal="center" vertical="center"/>
      <protection locked="0"/>
    </xf>
    <xf numFmtId="0" fontId="36" fillId="0" borderId="121" xfId="0" applyFont="1" applyBorder="1" applyAlignment="1" applyProtection="1">
      <alignment horizontal="center" vertical="center"/>
      <protection locked="0"/>
    </xf>
    <xf numFmtId="0" fontId="36" fillId="0" borderId="111" xfId="0" applyFont="1" applyBorder="1" applyAlignment="1" applyProtection="1">
      <alignment horizontal="center" vertical="center"/>
      <protection locked="0"/>
    </xf>
    <xf numFmtId="0" fontId="36" fillId="0" borderId="122" xfId="0" applyFont="1" applyBorder="1" applyAlignment="1" applyProtection="1">
      <alignment horizontal="center" vertical="center"/>
      <protection locked="0"/>
    </xf>
    <xf numFmtId="0" fontId="3" fillId="6" borderId="123" xfId="0" applyFont="1" applyFill="1" applyBorder="1" applyAlignment="1" applyProtection="1">
      <alignment horizontal="center" vertical="center" shrinkToFit="1"/>
      <protection hidden="1"/>
    </xf>
    <xf numFmtId="0" fontId="0" fillId="6" borderId="127" xfId="0" applyFill="1" applyBorder="1" applyAlignment="1" applyProtection="1">
      <alignment horizontal="center" vertical="center" shrinkToFit="1"/>
      <protection hidden="1"/>
    </xf>
    <xf numFmtId="0" fontId="3" fillId="6" borderId="128" xfId="0" applyFont="1" applyFill="1" applyBorder="1" applyAlignment="1" applyProtection="1">
      <alignment horizontal="center" vertical="center"/>
      <protection hidden="1"/>
    </xf>
    <xf numFmtId="0" fontId="3" fillId="6" borderId="129" xfId="0" applyFont="1" applyFill="1" applyBorder="1" applyAlignment="1" applyProtection="1">
      <alignment horizontal="center" vertical="center" shrinkToFit="1"/>
      <protection hidden="1"/>
    </xf>
    <xf numFmtId="0" fontId="3" fillId="6" borderId="130" xfId="0" applyFont="1" applyFill="1" applyBorder="1" applyAlignment="1" applyProtection="1">
      <alignment horizontal="center" vertical="center" shrinkToFit="1"/>
      <protection hidden="1"/>
    </xf>
    <xf numFmtId="176" fontId="7" fillId="0" borderId="131" xfId="0" applyNumberFormat="1" applyFont="1" applyBorder="1" applyAlignment="1" applyProtection="1">
      <alignment horizontal="right" vertical="center" shrinkToFit="1"/>
      <protection locked="0"/>
    </xf>
    <xf numFmtId="176" fontId="7" fillId="0" borderId="132" xfId="0" applyNumberFormat="1" applyFont="1" applyBorder="1" applyAlignment="1" applyProtection="1">
      <alignment horizontal="right" vertical="center" shrinkToFit="1"/>
      <protection locked="0"/>
    </xf>
    <xf numFmtId="0" fontId="3" fillId="36" borderId="136" xfId="0" applyFont="1" applyFill="1" applyBorder="1" applyAlignment="1" applyProtection="1">
      <alignment horizontal="center" vertical="center" shrinkToFit="1"/>
      <protection hidden="1"/>
    </xf>
    <xf numFmtId="0" fontId="3" fillId="36" borderId="137" xfId="0" applyFont="1" applyFill="1" applyBorder="1" applyAlignment="1" applyProtection="1">
      <alignment horizontal="center" vertical="center" shrinkToFit="1"/>
      <protection hidden="1"/>
    </xf>
    <xf numFmtId="0" fontId="36" fillId="0" borderId="9" xfId="0" applyFont="1" applyBorder="1" applyAlignment="1" applyProtection="1">
      <alignment vertical="center"/>
      <protection locked="0"/>
    </xf>
    <xf numFmtId="0" fontId="36" fillId="0" borderId="9" xfId="0" applyFont="1" applyBorder="1" applyAlignment="1" applyProtection="1">
      <alignment vertical="center" shrinkToFit="1"/>
      <protection locked="0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shrinkToFit="1"/>
      <protection locked="0"/>
    </xf>
    <xf numFmtId="176" fontId="37" fillId="0" borderId="96" xfId="0" applyNumberFormat="1" applyFont="1" applyBorder="1" applyAlignment="1" applyProtection="1">
      <alignment horizontal="right" vertical="center" shrinkToFit="1"/>
      <protection locked="0"/>
    </xf>
    <xf numFmtId="0" fontId="36" fillId="0" borderId="98" xfId="0" applyFont="1" applyBorder="1" applyAlignment="1" applyProtection="1">
      <alignment horizontal="center" vertical="center" shrinkToFit="1"/>
      <protection locked="0"/>
    </xf>
    <xf numFmtId="176" fontId="37" fillId="0" borderId="15" xfId="0" applyNumberFormat="1" applyFont="1" applyBorder="1" applyAlignment="1" applyProtection="1">
      <alignment horizontal="right" vertical="center" shrinkToFit="1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6" fillId="0" borderId="82" xfId="0" applyFont="1" applyBorder="1" applyAlignment="1" applyProtection="1">
      <alignment horizontal="center" vertical="center"/>
      <protection locked="0"/>
    </xf>
    <xf numFmtId="0" fontId="36" fillId="0" borderId="142" xfId="0" applyFont="1" applyBorder="1" applyAlignment="1" applyProtection="1">
      <alignment horizontal="center" vertical="center"/>
      <protection locked="0"/>
    </xf>
    <xf numFmtId="0" fontId="36" fillId="0" borderId="140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vertical="center"/>
      <protection locked="0"/>
    </xf>
    <xf numFmtId="0" fontId="36" fillId="0" borderId="11" xfId="0" applyFont="1" applyBorder="1" applyAlignment="1" applyProtection="1">
      <alignment vertical="center" shrinkToFit="1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 shrinkToFit="1"/>
      <protection locked="0"/>
    </xf>
    <xf numFmtId="176" fontId="37" fillId="0" borderId="97" xfId="0" applyNumberFormat="1" applyFont="1" applyBorder="1" applyAlignment="1" applyProtection="1">
      <alignment horizontal="right" vertical="center" shrinkToFit="1"/>
      <protection locked="0"/>
    </xf>
    <xf numFmtId="0" fontId="36" fillId="0" borderId="99" xfId="0" applyFont="1" applyBorder="1" applyAlignment="1" applyProtection="1">
      <alignment horizontal="center" vertical="center" shrinkToFit="1"/>
      <protection locked="0"/>
    </xf>
    <xf numFmtId="176" fontId="37" fillId="0" borderId="16" xfId="0" applyNumberFormat="1" applyFont="1" applyBorder="1" applyAlignment="1" applyProtection="1">
      <alignment horizontal="right" vertical="center" shrinkToFit="1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36" fillId="0" borderId="123" xfId="0" applyFont="1" applyBorder="1" applyAlignment="1" applyProtection="1">
      <alignment horizontal="center" vertical="center"/>
      <protection locked="0"/>
    </xf>
    <xf numFmtId="0" fontId="36" fillId="0" borderId="144" xfId="0" applyFont="1" applyBorder="1" applyAlignment="1" applyProtection="1">
      <alignment horizontal="center" vertical="center"/>
      <protection locked="0"/>
    </xf>
    <xf numFmtId="0" fontId="36" fillId="0" borderId="141" xfId="0" applyFont="1" applyBorder="1" applyAlignment="1" applyProtection="1">
      <alignment horizontal="center" vertical="center"/>
      <protection locked="0"/>
    </xf>
    <xf numFmtId="0" fontId="36" fillId="0" borderId="62" xfId="0" applyFont="1" applyBorder="1" applyAlignment="1" applyProtection="1">
      <alignment vertical="center"/>
      <protection locked="0"/>
    </xf>
    <xf numFmtId="0" fontId="36" fillId="0" borderId="62" xfId="0" applyFont="1" applyBorder="1" applyAlignment="1" applyProtection="1">
      <alignment vertical="center" shrinkToFit="1"/>
      <protection locked="0"/>
    </xf>
    <xf numFmtId="0" fontId="36" fillId="0" borderId="62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vertical="center"/>
      <protection locked="0"/>
    </xf>
    <xf numFmtId="0" fontId="36" fillId="0" borderId="10" xfId="0" applyFont="1" applyBorder="1" applyAlignment="1" applyProtection="1">
      <alignment vertical="center" shrinkToFit="1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176" fontId="37" fillId="0" borderId="29" xfId="0" applyNumberFormat="1" applyFont="1" applyBorder="1" applyAlignment="1" applyProtection="1">
      <alignment horizontal="right" vertical="center" shrinkToFit="1"/>
      <protection locked="0"/>
    </xf>
    <xf numFmtId="0" fontId="36" fillId="0" borderId="100" xfId="0" applyFont="1" applyBorder="1" applyAlignment="1" applyProtection="1">
      <alignment horizontal="center" vertical="center" shrinkToFit="1"/>
      <protection locked="0"/>
    </xf>
    <xf numFmtId="176" fontId="37" fillId="0" borderId="17" xfId="0" applyNumberFormat="1" applyFont="1" applyBorder="1" applyAlignment="1" applyProtection="1">
      <alignment horizontal="right" vertical="center" shrinkToFit="1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36" fillId="0" borderId="124" xfId="0" applyFont="1" applyBorder="1" applyAlignment="1" applyProtection="1">
      <alignment horizontal="center" vertical="center"/>
      <protection locked="0"/>
    </xf>
    <xf numFmtId="0" fontId="36" fillId="0" borderId="146" xfId="0" applyFont="1" applyBorder="1" applyAlignment="1" applyProtection="1">
      <alignment horizontal="center" vertical="center"/>
      <protection locked="0"/>
    </xf>
    <xf numFmtId="0" fontId="36" fillId="0" borderId="148" xfId="0" applyFont="1" applyBorder="1" applyAlignment="1" applyProtection="1">
      <alignment horizontal="center" vertical="center"/>
      <protection locked="0"/>
    </xf>
    <xf numFmtId="0" fontId="36" fillId="0" borderId="134" xfId="0" applyFont="1" applyBorder="1" applyAlignment="1" applyProtection="1">
      <alignment horizontal="center" vertical="center"/>
      <protection locked="0"/>
    </xf>
    <xf numFmtId="0" fontId="36" fillId="0" borderId="149" xfId="0" applyFont="1" applyBorder="1" applyAlignment="1" applyProtection="1">
      <alignment horizontal="center" vertical="center"/>
      <protection locked="0"/>
    </xf>
    <xf numFmtId="0" fontId="36" fillId="0" borderId="136" xfId="0" applyFont="1" applyBorder="1" applyAlignment="1" applyProtection="1">
      <alignment horizontal="center" vertical="center"/>
      <protection locked="0"/>
    </xf>
    <xf numFmtId="0" fontId="36" fillId="0" borderId="150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 shrinkToFit="1"/>
      <protection locked="0"/>
    </xf>
    <xf numFmtId="0" fontId="36" fillId="0" borderId="133" xfId="0" applyFont="1" applyBorder="1" applyAlignment="1" applyProtection="1">
      <alignment horizontal="center" vertical="center" shrinkToFit="1"/>
      <protection locked="0"/>
    </xf>
    <xf numFmtId="5" fontId="8" fillId="4" borderId="0" xfId="0" applyNumberFormat="1" applyFont="1" applyFill="1" applyAlignment="1" applyProtection="1">
      <alignment vertical="center" shrinkToFit="1"/>
      <protection hidden="1"/>
    </xf>
    <xf numFmtId="182" fontId="36" fillId="0" borderId="113" xfId="0" applyNumberFormat="1" applyFont="1" applyBorder="1" applyAlignment="1" applyProtection="1">
      <alignment horizontal="center" vertical="center" shrinkToFit="1"/>
      <protection locked="0"/>
    </xf>
    <xf numFmtId="182" fontId="36" fillId="0" borderId="114" xfId="0" applyNumberFormat="1" applyFont="1" applyBorder="1" applyAlignment="1" applyProtection="1">
      <alignment horizontal="center" vertical="center" shrinkToFit="1"/>
      <protection locked="0"/>
    </xf>
    <xf numFmtId="182" fontId="36" fillId="0" borderId="115" xfId="0" applyNumberFormat="1" applyFont="1" applyBorder="1" applyAlignment="1" applyProtection="1">
      <alignment horizontal="center" vertical="center" shrinkToFit="1"/>
      <protection locked="0"/>
    </xf>
    <xf numFmtId="182" fontId="36" fillId="0" borderId="116" xfId="0" applyNumberFormat="1" applyFont="1" applyBorder="1" applyAlignment="1" applyProtection="1">
      <alignment horizontal="center" vertical="center" shrinkToFit="1"/>
      <protection locked="0"/>
    </xf>
    <xf numFmtId="182" fontId="36" fillId="0" borderId="117" xfId="0" applyNumberFormat="1" applyFont="1" applyBorder="1" applyAlignment="1" applyProtection="1">
      <alignment horizontal="center" vertical="center" shrinkToFit="1"/>
      <protection locked="0"/>
    </xf>
    <xf numFmtId="182" fontId="36" fillId="0" borderId="143" xfId="0" applyNumberFormat="1" applyFont="1" applyBorder="1" applyAlignment="1" applyProtection="1">
      <alignment horizontal="center" vertical="center"/>
      <protection locked="0"/>
    </xf>
    <xf numFmtId="182" fontId="36" fillId="0" borderId="145" xfId="0" applyNumberFormat="1" applyFont="1" applyBorder="1" applyAlignment="1" applyProtection="1">
      <alignment horizontal="center" vertical="center"/>
      <protection locked="0"/>
    </xf>
    <xf numFmtId="182" fontId="36" fillId="0" borderId="147" xfId="0" applyNumberFormat="1" applyFont="1" applyBorder="1" applyAlignment="1" applyProtection="1">
      <alignment horizontal="center" vertical="center"/>
      <protection locked="0"/>
    </xf>
    <xf numFmtId="182" fontId="36" fillId="0" borderId="135" xfId="0" applyNumberFormat="1" applyFont="1" applyBorder="1" applyAlignment="1" applyProtection="1">
      <alignment horizontal="center" vertical="center"/>
      <protection locked="0"/>
    </xf>
    <xf numFmtId="182" fontId="36" fillId="0" borderId="137" xfId="0" applyNumberFormat="1" applyFont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 shrinkToFit="1"/>
      <protection hidden="1"/>
    </xf>
    <xf numFmtId="0" fontId="5" fillId="4" borderId="54" xfId="0" applyFont="1" applyFill="1" applyBorder="1" applyAlignment="1" applyProtection="1">
      <alignment horizontal="center" vertical="center" wrapText="1" shrinkToFit="1"/>
      <protection hidden="1"/>
    </xf>
    <xf numFmtId="0" fontId="3" fillId="4" borderId="0" xfId="0" applyFont="1" applyFill="1" applyAlignment="1" applyProtection="1">
      <alignment vertical="center" wrapText="1"/>
      <protection hidden="1"/>
    </xf>
    <xf numFmtId="0" fontId="0" fillId="4" borderId="32" xfId="0" applyFill="1" applyBorder="1" applyAlignment="1" applyProtection="1">
      <alignment horizontal="center" vertical="center"/>
      <protection hidden="1"/>
    </xf>
    <xf numFmtId="0" fontId="0" fillId="4" borderId="33" xfId="0" applyFill="1" applyBorder="1" applyAlignment="1" applyProtection="1">
      <alignment horizontal="center" vertical="center"/>
      <protection hidden="1"/>
    </xf>
    <xf numFmtId="0" fontId="0" fillId="6" borderId="106" xfId="0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left" vertical="top" wrapText="1"/>
      <protection hidden="1"/>
    </xf>
    <xf numFmtId="0" fontId="3" fillId="12" borderId="110" xfId="0" applyFont="1" applyFill="1" applyBorder="1" applyAlignment="1" applyProtection="1">
      <alignment horizontal="center" vertical="center" shrinkToFit="1"/>
      <protection hidden="1"/>
    </xf>
    <xf numFmtId="0" fontId="3" fillId="12" borderId="111" xfId="0" applyFont="1" applyFill="1" applyBorder="1" applyAlignment="1" applyProtection="1">
      <alignment horizontal="center" vertical="center" shrinkToFit="1"/>
      <protection hidden="1"/>
    </xf>
    <xf numFmtId="0" fontId="0" fillId="0" borderId="34" xfId="0" applyBorder="1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3" fillId="12" borderId="118" xfId="0" applyFont="1" applyFill="1" applyBorder="1" applyAlignment="1" applyProtection="1">
      <alignment horizontal="center" vertical="center" shrinkToFit="1"/>
      <protection hidden="1"/>
    </xf>
    <xf numFmtId="0" fontId="3" fillId="12" borderId="113" xfId="0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0" fillId="0" borderId="56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3" fillId="0" borderId="101" xfId="0" applyFont="1" applyBorder="1" applyAlignment="1" applyProtection="1">
      <alignment horizontal="center" vertical="center" shrinkToFit="1"/>
      <protection hidden="1"/>
    </xf>
    <xf numFmtId="0" fontId="3" fillId="12" borderId="35" xfId="0" applyFont="1" applyFill="1" applyBorder="1" applyAlignment="1" applyProtection="1">
      <alignment horizontal="center" vertical="center" textRotation="255"/>
      <protection hidden="1"/>
    </xf>
    <xf numFmtId="0" fontId="3" fillId="12" borderId="38" xfId="0" applyFont="1" applyFill="1" applyBorder="1" applyAlignment="1" applyProtection="1">
      <alignment horizontal="center" vertical="center" textRotation="255"/>
      <protection hidden="1"/>
    </xf>
    <xf numFmtId="0" fontId="4" fillId="12" borderId="68" xfId="0" applyFont="1" applyFill="1" applyBorder="1" applyAlignment="1" applyProtection="1">
      <alignment horizontal="center" vertical="center" wrapText="1"/>
      <protection hidden="1"/>
    </xf>
    <xf numFmtId="0" fontId="4" fillId="12" borderId="69" xfId="0" applyFont="1" applyFill="1" applyBorder="1" applyAlignment="1" applyProtection="1">
      <alignment horizontal="center" vertical="center" wrapText="1"/>
      <protection hidden="1"/>
    </xf>
    <xf numFmtId="0" fontId="4" fillId="12" borderId="70" xfId="0" applyFont="1" applyFill="1" applyBorder="1" applyAlignment="1" applyProtection="1">
      <alignment horizontal="center" vertical="center" wrapText="1"/>
      <protection hidden="1"/>
    </xf>
    <xf numFmtId="0" fontId="4" fillId="12" borderId="71" xfId="0" applyFont="1" applyFill="1" applyBorder="1" applyAlignment="1" applyProtection="1">
      <alignment horizontal="center" vertical="center" wrapText="1"/>
      <protection hidden="1"/>
    </xf>
    <xf numFmtId="57" fontId="0" fillId="0" borderId="1" xfId="0" applyNumberFormat="1" applyBorder="1" applyAlignment="1" applyProtection="1">
      <alignment horizontal="left" vertical="center"/>
      <protection hidden="1"/>
    </xf>
    <xf numFmtId="0" fontId="3" fillId="12" borderId="63" xfId="0" applyFont="1" applyFill="1" applyBorder="1" applyAlignment="1" applyProtection="1">
      <alignment horizontal="center" vertical="center" wrapText="1"/>
      <protection hidden="1"/>
    </xf>
    <xf numFmtId="0" fontId="3" fillId="12" borderId="41" xfId="0" applyFont="1" applyFill="1" applyBorder="1" applyAlignment="1" applyProtection="1">
      <alignment horizontal="center" vertical="center" wrapText="1"/>
      <protection hidden="1"/>
    </xf>
    <xf numFmtId="0" fontId="3" fillId="12" borderId="67" xfId="0" applyFont="1" applyFill="1" applyBorder="1" applyAlignment="1" applyProtection="1">
      <alignment horizontal="center" vertical="center" wrapText="1"/>
      <protection hidden="1"/>
    </xf>
    <xf numFmtId="0" fontId="3" fillId="12" borderId="8" xfId="0" applyFont="1" applyFill="1" applyBorder="1" applyAlignment="1" applyProtection="1">
      <alignment horizontal="center" vertical="center" wrapText="1"/>
      <protection hidden="1"/>
    </xf>
    <xf numFmtId="0" fontId="0" fillId="12" borderId="63" xfId="0" applyFill="1" applyBorder="1" applyAlignment="1" applyProtection="1">
      <alignment horizontal="center" vertical="center" wrapText="1"/>
      <protection hidden="1"/>
    </xf>
    <xf numFmtId="0" fontId="0" fillId="12" borderId="40" xfId="0" applyFill="1" applyBorder="1" applyAlignment="1" applyProtection="1">
      <alignment horizontal="center" vertical="center"/>
      <protection hidden="1"/>
    </xf>
    <xf numFmtId="0" fontId="0" fillId="12" borderId="64" xfId="0" applyFill="1" applyBorder="1" applyAlignment="1" applyProtection="1">
      <alignment horizontal="center" vertical="center" wrapText="1"/>
      <protection hidden="1"/>
    </xf>
    <xf numFmtId="0" fontId="0" fillId="12" borderId="37" xfId="0" applyFill="1" applyBorder="1" applyAlignment="1" applyProtection="1">
      <alignment horizontal="center" vertical="center"/>
      <protection hidden="1"/>
    </xf>
    <xf numFmtId="0" fontId="3" fillId="12" borderId="65" xfId="0" applyFont="1" applyFill="1" applyBorder="1" applyAlignment="1" applyProtection="1">
      <alignment horizontal="center" vertical="center" shrinkToFit="1"/>
      <protection hidden="1"/>
    </xf>
    <xf numFmtId="0" fontId="3" fillId="12" borderId="6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 shrinkToFit="1"/>
      <protection hidden="1"/>
    </xf>
    <xf numFmtId="0" fontId="0" fillId="0" borderId="1" xfId="0" applyBorder="1" applyAlignment="1" applyProtection="1">
      <alignment vertical="top"/>
      <protection hidden="1"/>
    </xf>
    <xf numFmtId="0" fontId="3" fillId="12" borderId="67" xfId="0" applyFont="1" applyFill="1" applyBorder="1" applyAlignment="1" applyProtection="1">
      <alignment horizontal="center" vertical="center"/>
      <protection hidden="1"/>
    </xf>
    <xf numFmtId="0" fontId="3" fillId="36" borderId="138" xfId="0" applyFont="1" applyFill="1" applyBorder="1" applyAlignment="1" applyProtection="1">
      <alignment horizontal="center" vertical="center" shrinkToFit="1"/>
      <protection hidden="1"/>
    </xf>
    <xf numFmtId="0" fontId="3" fillId="36" borderId="139" xfId="0" applyFont="1" applyFill="1" applyBorder="1" applyAlignment="1" applyProtection="1">
      <alignment horizontal="center" vertical="center" shrinkToFit="1"/>
      <protection hidden="1"/>
    </xf>
    <xf numFmtId="0" fontId="3" fillId="36" borderId="134" xfId="0" applyFont="1" applyFill="1" applyBorder="1" applyAlignment="1" applyProtection="1">
      <alignment horizontal="center" vertical="center" shrinkToFit="1"/>
      <protection hidden="1"/>
    </xf>
    <xf numFmtId="0" fontId="3" fillId="36" borderId="135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6" borderId="80" xfId="0" applyFont="1" applyFill="1" applyBorder="1" applyAlignment="1" applyProtection="1">
      <alignment horizontal="center" vertical="center"/>
      <protection hidden="1"/>
    </xf>
    <xf numFmtId="0" fontId="3" fillId="6" borderId="81" xfId="0" applyFont="1" applyFill="1" applyBorder="1" applyAlignment="1" applyProtection="1">
      <alignment horizontal="center" vertical="center"/>
      <protection hidden="1"/>
    </xf>
    <xf numFmtId="0" fontId="3" fillId="6" borderId="82" xfId="0" applyFont="1" applyFill="1" applyBorder="1" applyAlignment="1" applyProtection="1">
      <alignment horizontal="center" vertical="center" shrinkToFit="1"/>
      <protection hidden="1"/>
    </xf>
    <xf numFmtId="0" fontId="3" fillId="6" borderId="83" xfId="0" applyFont="1" applyFill="1" applyBorder="1" applyAlignment="1" applyProtection="1">
      <alignment horizontal="center" vertical="center" shrinkToFit="1"/>
      <protection hidden="1"/>
    </xf>
    <xf numFmtId="57" fontId="0" fillId="0" borderId="76" xfId="0" applyNumberFormat="1" applyBorder="1" applyAlignment="1" applyProtection="1">
      <alignment horizontal="left" vertical="center"/>
      <protection hidden="1"/>
    </xf>
    <xf numFmtId="0" fontId="3" fillId="6" borderId="77" xfId="0" applyFont="1" applyFill="1" applyBorder="1" applyAlignment="1" applyProtection="1">
      <alignment horizontal="center" vertical="center" wrapText="1"/>
      <protection hidden="1"/>
    </xf>
    <xf numFmtId="0" fontId="3" fillId="6" borderId="125" xfId="0" applyFont="1" applyFill="1" applyBorder="1" applyAlignment="1" applyProtection="1">
      <alignment horizontal="center" vertical="center" wrapText="1"/>
      <protection hidden="1"/>
    </xf>
    <xf numFmtId="0" fontId="3" fillId="6" borderId="78" xfId="0" applyFont="1" applyFill="1" applyBorder="1" applyAlignment="1" applyProtection="1">
      <alignment horizontal="center" vertical="center" wrapText="1"/>
      <protection hidden="1"/>
    </xf>
    <xf numFmtId="0" fontId="3" fillId="6" borderId="126" xfId="0" applyFont="1" applyFill="1" applyBorder="1" applyAlignment="1" applyProtection="1">
      <alignment horizontal="center" vertical="center" wrapText="1"/>
      <protection hidden="1"/>
    </xf>
    <xf numFmtId="0" fontId="0" fillId="6" borderId="20" xfId="0" applyFill="1" applyBorder="1" applyAlignment="1" applyProtection="1">
      <alignment horizontal="center" vertical="center" wrapText="1"/>
      <protection hidden="1"/>
    </xf>
    <xf numFmtId="0" fontId="0" fillId="6" borderId="21" xfId="0" applyFill="1" applyBorder="1" applyAlignment="1" applyProtection="1">
      <alignment horizontal="center" vertical="center"/>
      <protection hidden="1"/>
    </xf>
    <xf numFmtId="0" fontId="0" fillId="0" borderId="76" xfId="0" applyBorder="1" applyAlignment="1" applyProtection="1">
      <alignment vertical="top"/>
      <protection hidden="1"/>
    </xf>
    <xf numFmtId="0" fontId="0" fillId="6" borderId="79" xfId="0" applyFill="1" applyBorder="1" applyAlignment="1" applyProtection="1">
      <alignment horizontal="center" vertical="center" wrapText="1"/>
      <protection hidden="1"/>
    </xf>
    <xf numFmtId="0" fontId="0" fillId="6" borderId="28" xfId="0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 textRotation="255"/>
      <protection hidden="1"/>
    </xf>
    <xf numFmtId="0" fontId="3" fillId="6" borderId="127" xfId="0" applyFont="1" applyFill="1" applyBorder="1" applyAlignment="1" applyProtection="1">
      <alignment horizontal="center" vertical="center" textRotation="255"/>
      <protection hidden="1"/>
    </xf>
    <xf numFmtId="0" fontId="4" fillId="6" borderId="72" xfId="0" applyFont="1" applyFill="1" applyBorder="1" applyAlignment="1" applyProtection="1">
      <alignment horizontal="center" vertical="center" wrapText="1"/>
      <protection hidden="1"/>
    </xf>
    <xf numFmtId="0" fontId="4" fillId="6" borderId="73" xfId="0" applyFont="1" applyFill="1" applyBorder="1" applyAlignment="1" applyProtection="1">
      <alignment horizontal="center" vertical="center" wrapText="1"/>
      <protection hidden="1"/>
    </xf>
    <xf numFmtId="0" fontId="4" fillId="6" borderId="74" xfId="0" applyFont="1" applyFill="1" applyBorder="1" applyAlignment="1" applyProtection="1">
      <alignment horizontal="center" vertical="center" wrapText="1"/>
      <protection hidden="1"/>
    </xf>
    <xf numFmtId="0" fontId="4" fillId="6" borderId="75" xfId="0" applyFont="1" applyFill="1" applyBorder="1" applyAlignment="1" applyProtection="1">
      <alignment horizontal="center" vertical="center" wrapText="1"/>
      <protection hidden="1"/>
    </xf>
    <xf numFmtId="0" fontId="0" fillId="37" borderId="106" xfId="0" applyFill="1" applyBorder="1" applyAlignment="1" applyProtection="1">
      <alignment horizontal="left" vertical="center" wrapText="1"/>
      <protection hidden="1"/>
    </xf>
    <xf numFmtId="0" fontId="0" fillId="37" borderId="0" xfId="0" applyFill="1" applyAlignment="1" applyProtection="1">
      <alignment horizontal="left" vertical="center" wrapText="1"/>
      <protection hidden="1"/>
    </xf>
    <xf numFmtId="0" fontId="0" fillId="37" borderId="0" xfId="0" applyFill="1" applyAlignment="1" applyProtection="1">
      <alignment horizontal="center" vertical="center" wrapText="1"/>
      <protection hidden="1"/>
    </xf>
    <xf numFmtId="0" fontId="0" fillId="4" borderId="0" xfId="0" applyFill="1" applyAlignment="1">
      <alignment vertical="center"/>
    </xf>
    <xf numFmtId="0" fontId="39" fillId="4" borderId="0" xfId="0" applyFont="1" applyFill="1" applyAlignment="1" applyProtection="1">
      <alignment horizontal="left" vertical="center" wrapText="1"/>
      <protection locked="0"/>
    </xf>
    <xf numFmtId="0" fontId="0" fillId="38" borderId="0" xfId="0" applyFill="1"/>
    <xf numFmtId="0" fontId="15" fillId="4" borderId="0" xfId="0" applyFont="1" applyFill="1" applyAlignment="1" applyProtection="1">
      <alignment vertical="center" wrapText="1"/>
      <protection locked="0"/>
    </xf>
    <xf numFmtId="0" fontId="16" fillId="4" borderId="0" xfId="0" applyFont="1" applyFill="1" applyAlignment="1" applyProtection="1">
      <alignment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66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14</xdr:row>
          <xdr:rowOff>19050</xdr:rowOff>
        </xdr:from>
        <xdr:to>
          <xdr:col>14</xdr:col>
          <xdr:colOff>19050</xdr:colOff>
          <xdr:row>15</xdr:row>
          <xdr:rowOff>85725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確認後に、チェック を入れてください。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212"/>
  <sheetViews>
    <sheetView tabSelected="1" zoomScaleNormal="100" workbookViewId="0">
      <selection activeCell="E8" sqref="E8"/>
    </sheetView>
  </sheetViews>
  <sheetFormatPr defaultRowHeight="13.5"/>
  <cols>
    <col min="1" max="1" width="7.875" style="3" customWidth="1"/>
    <col min="2" max="2" width="12" customWidth="1"/>
    <col min="3" max="3" width="10.875" customWidth="1"/>
    <col min="4" max="4" width="25.75" customWidth="1"/>
    <col min="5" max="5" width="13.5" customWidth="1"/>
    <col min="6" max="6" width="13.25" customWidth="1"/>
    <col min="7" max="7" width="9" style="2" customWidth="1"/>
  </cols>
  <sheetData>
    <row r="1" spans="1:7">
      <c r="A1" s="3" t="s">
        <v>785</v>
      </c>
      <c r="B1" t="s">
        <v>62</v>
      </c>
      <c r="C1" t="s">
        <v>786</v>
      </c>
      <c r="D1" t="s">
        <v>63</v>
      </c>
      <c r="E1" t="s">
        <v>64</v>
      </c>
      <c r="F1" t="s">
        <v>65</v>
      </c>
      <c r="G1" s="2" t="s">
        <v>787</v>
      </c>
    </row>
    <row r="2" spans="1:7">
      <c r="A2" s="3">
        <v>1</v>
      </c>
      <c r="B2" t="s">
        <v>83</v>
      </c>
      <c r="C2" t="s">
        <v>84</v>
      </c>
      <c r="D2" t="s">
        <v>811</v>
      </c>
      <c r="E2" t="s">
        <v>85</v>
      </c>
      <c r="F2" t="s">
        <v>86</v>
      </c>
      <c r="G2" s="2" t="s">
        <v>1011</v>
      </c>
    </row>
    <row r="3" spans="1:7">
      <c r="A3" s="3">
        <v>2</v>
      </c>
      <c r="B3" t="s">
        <v>87</v>
      </c>
      <c r="C3" t="s">
        <v>88</v>
      </c>
      <c r="D3" t="s">
        <v>840</v>
      </c>
      <c r="E3" t="s">
        <v>89</v>
      </c>
      <c r="F3" t="s">
        <v>90</v>
      </c>
      <c r="G3" s="2" t="s">
        <v>1011</v>
      </c>
    </row>
    <row r="4" spans="1:7">
      <c r="A4" s="3">
        <v>3</v>
      </c>
      <c r="B4" t="s">
        <v>91</v>
      </c>
      <c r="C4" t="s">
        <v>92</v>
      </c>
      <c r="D4" t="s">
        <v>841</v>
      </c>
      <c r="E4" t="s">
        <v>93</v>
      </c>
      <c r="F4" t="s">
        <v>94</v>
      </c>
      <c r="G4" s="2" t="s">
        <v>1011</v>
      </c>
    </row>
    <row r="5" spans="1:7">
      <c r="A5" s="3">
        <v>4</v>
      </c>
      <c r="B5" t="s">
        <v>95</v>
      </c>
      <c r="C5" t="s">
        <v>96</v>
      </c>
      <c r="D5" t="s">
        <v>812</v>
      </c>
      <c r="E5" t="s">
        <v>97</v>
      </c>
      <c r="F5" t="s">
        <v>98</v>
      </c>
      <c r="G5" s="2" t="s">
        <v>1011</v>
      </c>
    </row>
    <row r="6" spans="1:7">
      <c r="A6" s="3">
        <v>5</v>
      </c>
      <c r="B6" t="s">
        <v>725</v>
      </c>
      <c r="C6" t="s">
        <v>99</v>
      </c>
      <c r="D6" t="s">
        <v>813</v>
      </c>
      <c r="E6" t="s">
        <v>100</v>
      </c>
      <c r="F6" t="s">
        <v>101</v>
      </c>
      <c r="G6" s="2" t="s">
        <v>1011</v>
      </c>
    </row>
    <row r="7" spans="1:7">
      <c r="A7" s="3">
        <v>6</v>
      </c>
      <c r="B7" t="s">
        <v>102</v>
      </c>
      <c r="C7" t="s">
        <v>67</v>
      </c>
      <c r="D7" t="s">
        <v>842</v>
      </c>
      <c r="E7" t="s">
        <v>103</v>
      </c>
      <c r="F7" t="s">
        <v>104</v>
      </c>
      <c r="G7" s="2" t="s">
        <v>1011</v>
      </c>
    </row>
    <row r="8" spans="1:7">
      <c r="A8" s="3">
        <v>7</v>
      </c>
      <c r="B8" t="s">
        <v>105</v>
      </c>
      <c r="C8" t="s">
        <v>106</v>
      </c>
      <c r="D8" t="s">
        <v>843</v>
      </c>
      <c r="E8" t="s">
        <v>107</v>
      </c>
      <c r="F8" t="s">
        <v>108</v>
      </c>
      <c r="G8" s="2" t="s">
        <v>1011</v>
      </c>
    </row>
    <row r="9" spans="1:7">
      <c r="A9" s="3">
        <v>8</v>
      </c>
      <c r="B9" t="s">
        <v>109</v>
      </c>
      <c r="C9" t="s">
        <v>110</v>
      </c>
      <c r="D9" t="s">
        <v>844</v>
      </c>
      <c r="E9" t="s">
        <v>111</v>
      </c>
      <c r="F9" t="s">
        <v>112</v>
      </c>
      <c r="G9" s="2" t="s">
        <v>1011</v>
      </c>
    </row>
    <row r="10" spans="1:7">
      <c r="A10" s="3">
        <v>9</v>
      </c>
      <c r="B10" t="s">
        <v>113</v>
      </c>
      <c r="C10" t="s">
        <v>114</v>
      </c>
      <c r="D10" t="s">
        <v>845</v>
      </c>
      <c r="E10" t="s">
        <v>115</v>
      </c>
      <c r="F10" t="s">
        <v>116</v>
      </c>
      <c r="G10" s="2" t="s">
        <v>1011</v>
      </c>
    </row>
    <row r="11" spans="1:7">
      <c r="A11" s="3">
        <v>10</v>
      </c>
      <c r="B11" t="s">
        <v>117</v>
      </c>
      <c r="C11" t="s">
        <v>118</v>
      </c>
      <c r="D11" t="s">
        <v>846</v>
      </c>
      <c r="E11" t="s">
        <v>119</v>
      </c>
      <c r="F11" t="s">
        <v>120</v>
      </c>
      <c r="G11" s="2" t="s">
        <v>1011</v>
      </c>
    </row>
    <row r="12" spans="1:7">
      <c r="A12" s="3">
        <v>11</v>
      </c>
      <c r="B12" t="s">
        <v>121</v>
      </c>
      <c r="C12" t="s">
        <v>122</v>
      </c>
      <c r="D12" t="s">
        <v>847</v>
      </c>
      <c r="E12" t="s">
        <v>123</v>
      </c>
      <c r="F12" t="s">
        <v>124</v>
      </c>
      <c r="G12" s="2" t="s">
        <v>1011</v>
      </c>
    </row>
    <row r="13" spans="1:7">
      <c r="A13" s="3">
        <v>12</v>
      </c>
      <c r="B13" t="s">
        <v>125</v>
      </c>
      <c r="C13" t="s">
        <v>126</v>
      </c>
      <c r="D13" t="s">
        <v>814</v>
      </c>
      <c r="E13" t="s">
        <v>127</v>
      </c>
      <c r="F13" t="s">
        <v>128</v>
      </c>
      <c r="G13" s="2" t="s">
        <v>1011</v>
      </c>
    </row>
    <row r="14" spans="1:7">
      <c r="A14" s="3">
        <v>13</v>
      </c>
      <c r="B14" t="s">
        <v>129</v>
      </c>
      <c r="C14" t="s">
        <v>130</v>
      </c>
      <c r="D14" t="s">
        <v>848</v>
      </c>
      <c r="E14" t="s">
        <v>131</v>
      </c>
      <c r="F14" t="s">
        <v>132</v>
      </c>
      <c r="G14" s="2" t="s">
        <v>1011</v>
      </c>
    </row>
    <row r="15" spans="1:7">
      <c r="A15" s="3">
        <v>14</v>
      </c>
      <c r="B15" t="s">
        <v>133</v>
      </c>
      <c r="C15" t="s">
        <v>134</v>
      </c>
      <c r="D15" t="s">
        <v>849</v>
      </c>
      <c r="E15" t="s">
        <v>135</v>
      </c>
      <c r="F15" t="s">
        <v>136</v>
      </c>
      <c r="G15" s="2" t="s">
        <v>1011</v>
      </c>
    </row>
    <row r="16" spans="1:7">
      <c r="A16" s="3">
        <v>15</v>
      </c>
      <c r="B16" t="s">
        <v>137</v>
      </c>
      <c r="C16" t="s">
        <v>138</v>
      </c>
      <c r="D16" t="s">
        <v>850</v>
      </c>
      <c r="E16" t="s">
        <v>139</v>
      </c>
      <c r="F16" t="s">
        <v>140</v>
      </c>
      <c r="G16" s="2" t="s">
        <v>1011</v>
      </c>
    </row>
    <row r="17" spans="1:7">
      <c r="A17" s="3">
        <v>16</v>
      </c>
      <c r="B17" t="s">
        <v>141</v>
      </c>
      <c r="C17" t="s">
        <v>142</v>
      </c>
      <c r="D17" t="s">
        <v>851</v>
      </c>
      <c r="E17" t="s">
        <v>143</v>
      </c>
      <c r="F17" t="s">
        <v>144</v>
      </c>
      <c r="G17" s="2" t="s">
        <v>1011</v>
      </c>
    </row>
    <row r="18" spans="1:7">
      <c r="A18" s="3">
        <v>17</v>
      </c>
      <c r="B18" t="s">
        <v>145</v>
      </c>
      <c r="C18" t="s">
        <v>146</v>
      </c>
      <c r="D18" t="s">
        <v>852</v>
      </c>
      <c r="E18" t="s">
        <v>147</v>
      </c>
      <c r="F18" t="s">
        <v>148</v>
      </c>
      <c r="G18" s="2" t="s">
        <v>1011</v>
      </c>
    </row>
    <row r="19" spans="1:7">
      <c r="A19" s="3">
        <v>18</v>
      </c>
      <c r="B19" t="s">
        <v>149</v>
      </c>
      <c r="C19" t="s">
        <v>150</v>
      </c>
      <c r="D19" t="s">
        <v>853</v>
      </c>
      <c r="E19" t="s">
        <v>151</v>
      </c>
      <c r="F19" t="s">
        <v>152</v>
      </c>
      <c r="G19" s="2" t="s">
        <v>1011</v>
      </c>
    </row>
    <row r="20" spans="1:7">
      <c r="A20" s="3">
        <v>19</v>
      </c>
      <c r="B20" t="s">
        <v>726</v>
      </c>
      <c r="C20" t="s">
        <v>153</v>
      </c>
      <c r="D20" t="s">
        <v>854</v>
      </c>
      <c r="E20" t="s">
        <v>154</v>
      </c>
      <c r="F20" t="s">
        <v>155</v>
      </c>
      <c r="G20" s="2" t="s">
        <v>1011</v>
      </c>
    </row>
    <row r="21" spans="1:7">
      <c r="A21" s="3">
        <v>20</v>
      </c>
      <c r="B21" t="s">
        <v>195</v>
      </c>
      <c r="C21" t="s">
        <v>196</v>
      </c>
      <c r="D21" t="s">
        <v>855</v>
      </c>
      <c r="E21" t="s">
        <v>197</v>
      </c>
      <c r="F21" t="s">
        <v>198</v>
      </c>
      <c r="G21" s="2" t="s">
        <v>1011</v>
      </c>
    </row>
    <row r="22" spans="1:7">
      <c r="A22" s="3">
        <v>21</v>
      </c>
      <c r="B22" t="s">
        <v>199</v>
      </c>
      <c r="C22" t="s">
        <v>200</v>
      </c>
      <c r="D22" t="s">
        <v>856</v>
      </c>
      <c r="E22" t="s">
        <v>201</v>
      </c>
      <c r="F22" t="s">
        <v>202</v>
      </c>
      <c r="G22" s="2" t="s">
        <v>1011</v>
      </c>
    </row>
    <row r="23" spans="1:7">
      <c r="A23" s="3">
        <v>22</v>
      </c>
      <c r="B23" t="s">
        <v>203</v>
      </c>
      <c r="C23" t="s">
        <v>204</v>
      </c>
      <c r="D23" t="s">
        <v>857</v>
      </c>
      <c r="E23" t="s">
        <v>205</v>
      </c>
      <c r="F23" t="s">
        <v>206</v>
      </c>
      <c r="G23" s="2" t="s">
        <v>1011</v>
      </c>
    </row>
    <row r="24" spans="1:7">
      <c r="A24" s="3">
        <v>23</v>
      </c>
      <c r="B24" t="s">
        <v>207</v>
      </c>
      <c r="C24" t="s">
        <v>208</v>
      </c>
      <c r="D24" t="s">
        <v>858</v>
      </c>
      <c r="E24" t="s">
        <v>209</v>
      </c>
      <c r="F24" t="s">
        <v>210</v>
      </c>
      <c r="G24" s="2" t="s">
        <v>1011</v>
      </c>
    </row>
    <row r="25" spans="1:7">
      <c r="A25" s="3">
        <v>24</v>
      </c>
      <c r="B25" t="s">
        <v>156</v>
      </c>
      <c r="C25" t="s">
        <v>157</v>
      </c>
      <c r="D25" t="s">
        <v>859</v>
      </c>
      <c r="E25" t="s">
        <v>158</v>
      </c>
      <c r="F25" t="s">
        <v>159</v>
      </c>
      <c r="G25" s="2" t="s">
        <v>1011</v>
      </c>
    </row>
    <row r="26" spans="1:7">
      <c r="A26" s="3">
        <v>25</v>
      </c>
      <c r="B26" t="s">
        <v>191</v>
      </c>
      <c r="C26" t="s">
        <v>192</v>
      </c>
      <c r="D26" t="s">
        <v>860</v>
      </c>
      <c r="E26" t="s">
        <v>193</v>
      </c>
      <c r="F26" t="s">
        <v>194</v>
      </c>
      <c r="G26" s="2" t="s">
        <v>1011</v>
      </c>
    </row>
    <row r="27" spans="1:7">
      <c r="A27" s="3">
        <v>26</v>
      </c>
      <c r="B27" t="s">
        <v>160</v>
      </c>
      <c r="C27" t="s">
        <v>161</v>
      </c>
      <c r="D27" t="s">
        <v>861</v>
      </c>
      <c r="E27" t="s">
        <v>162</v>
      </c>
      <c r="F27" t="s">
        <v>163</v>
      </c>
      <c r="G27" s="2" t="s">
        <v>1011</v>
      </c>
    </row>
    <row r="28" spans="1:7">
      <c r="A28" s="3">
        <v>27</v>
      </c>
      <c r="B28" t="s">
        <v>164</v>
      </c>
      <c r="C28" t="s">
        <v>165</v>
      </c>
      <c r="D28" t="s">
        <v>862</v>
      </c>
      <c r="E28" t="s">
        <v>166</v>
      </c>
      <c r="F28" t="s">
        <v>167</v>
      </c>
      <c r="G28" s="2" t="s">
        <v>1011</v>
      </c>
    </row>
    <row r="29" spans="1:7">
      <c r="A29" s="3">
        <v>28</v>
      </c>
      <c r="B29" t="s">
        <v>168</v>
      </c>
      <c r="C29" t="s">
        <v>169</v>
      </c>
      <c r="D29" t="s">
        <v>863</v>
      </c>
      <c r="E29" t="s">
        <v>170</v>
      </c>
      <c r="F29" t="s">
        <v>171</v>
      </c>
      <c r="G29" s="2" t="s">
        <v>1011</v>
      </c>
    </row>
    <row r="30" spans="1:7">
      <c r="A30" s="3">
        <v>29</v>
      </c>
      <c r="B30" t="s">
        <v>172</v>
      </c>
      <c r="C30" t="s">
        <v>173</v>
      </c>
      <c r="D30" t="s">
        <v>864</v>
      </c>
      <c r="E30" t="s">
        <v>174</v>
      </c>
      <c r="F30" t="s">
        <v>175</v>
      </c>
      <c r="G30" s="2" t="s">
        <v>1011</v>
      </c>
    </row>
    <row r="31" spans="1:7">
      <c r="A31" s="3">
        <v>30</v>
      </c>
      <c r="B31" t="s">
        <v>176</v>
      </c>
      <c r="C31" t="s">
        <v>84</v>
      </c>
      <c r="D31" t="s">
        <v>865</v>
      </c>
      <c r="E31" t="s">
        <v>177</v>
      </c>
      <c r="F31" t="s">
        <v>178</v>
      </c>
      <c r="G31" s="2" t="s">
        <v>1011</v>
      </c>
    </row>
    <row r="32" spans="1:7">
      <c r="A32" s="3">
        <v>31</v>
      </c>
      <c r="B32" t="s">
        <v>179</v>
      </c>
      <c r="C32" t="s">
        <v>180</v>
      </c>
      <c r="D32" t="s">
        <v>866</v>
      </c>
      <c r="E32" t="s">
        <v>181</v>
      </c>
      <c r="F32" t="s">
        <v>182</v>
      </c>
      <c r="G32" s="2" t="s">
        <v>1011</v>
      </c>
    </row>
    <row r="33" spans="1:7">
      <c r="A33" s="3">
        <v>32</v>
      </c>
      <c r="B33" t="s">
        <v>183</v>
      </c>
      <c r="C33" t="s">
        <v>184</v>
      </c>
      <c r="D33" t="s">
        <v>867</v>
      </c>
      <c r="E33" t="s">
        <v>185</v>
      </c>
      <c r="F33" t="s">
        <v>186</v>
      </c>
      <c r="G33" s="2" t="s">
        <v>1011</v>
      </c>
    </row>
    <row r="34" spans="1:7">
      <c r="A34" s="3">
        <v>33</v>
      </c>
      <c r="B34" t="s">
        <v>187</v>
      </c>
      <c r="C34" t="s">
        <v>188</v>
      </c>
      <c r="D34" t="s">
        <v>868</v>
      </c>
      <c r="E34" t="s">
        <v>189</v>
      </c>
      <c r="F34" t="s">
        <v>190</v>
      </c>
      <c r="G34" s="2" t="s">
        <v>1011</v>
      </c>
    </row>
    <row r="35" spans="1:7">
      <c r="A35" s="3">
        <v>34</v>
      </c>
      <c r="B35" t="s">
        <v>211</v>
      </c>
      <c r="C35" t="s">
        <v>212</v>
      </c>
      <c r="D35" t="s">
        <v>869</v>
      </c>
      <c r="E35" t="s">
        <v>213</v>
      </c>
      <c r="F35" t="s">
        <v>214</v>
      </c>
      <c r="G35" s="2" t="s">
        <v>1011</v>
      </c>
    </row>
    <row r="36" spans="1:7">
      <c r="A36" s="3">
        <v>35</v>
      </c>
      <c r="B36" t="s">
        <v>215</v>
      </c>
      <c r="C36" t="s">
        <v>216</v>
      </c>
      <c r="D36" t="s">
        <v>870</v>
      </c>
      <c r="E36" t="s">
        <v>217</v>
      </c>
      <c r="F36" t="s">
        <v>218</v>
      </c>
      <c r="G36" s="2" t="s">
        <v>1011</v>
      </c>
    </row>
    <row r="37" spans="1:7">
      <c r="A37" s="3">
        <v>36</v>
      </c>
      <c r="B37" t="s">
        <v>219</v>
      </c>
      <c r="C37" t="s">
        <v>220</v>
      </c>
      <c r="D37" t="s">
        <v>871</v>
      </c>
      <c r="E37" t="s">
        <v>221</v>
      </c>
      <c r="F37" t="s">
        <v>222</v>
      </c>
      <c r="G37" s="2" t="s">
        <v>1011</v>
      </c>
    </row>
    <row r="38" spans="1:7">
      <c r="A38" s="3">
        <v>37</v>
      </c>
      <c r="B38" t="s">
        <v>223</v>
      </c>
      <c r="C38" t="s">
        <v>224</v>
      </c>
      <c r="D38" t="s">
        <v>872</v>
      </c>
      <c r="E38" t="s">
        <v>225</v>
      </c>
      <c r="F38" t="s">
        <v>226</v>
      </c>
      <c r="G38" s="2" t="s">
        <v>1011</v>
      </c>
    </row>
    <row r="39" spans="1:7">
      <c r="A39" s="3">
        <v>38</v>
      </c>
      <c r="B39" t="s">
        <v>788</v>
      </c>
      <c r="C39" t="s">
        <v>456</v>
      </c>
      <c r="D39" t="s">
        <v>873</v>
      </c>
      <c r="E39" t="s">
        <v>457</v>
      </c>
      <c r="F39" t="s">
        <v>458</v>
      </c>
      <c r="G39" s="2" t="s">
        <v>1011</v>
      </c>
    </row>
    <row r="40" spans="1:7">
      <c r="A40" s="3">
        <v>39</v>
      </c>
      <c r="B40" t="s">
        <v>815</v>
      </c>
      <c r="C40" t="s">
        <v>453</v>
      </c>
      <c r="D40" t="s">
        <v>874</v>
      </c>
      <c r="E40" t="s">
        <v>454</v>
      </c>
      <c r="F40" t="s">
        <v>455</v>
      </c>
      <c r="G40" s="2" t="s">
        <v>1011</v>
      </c>
    </row>
    <row r="41" spans="1:7">
      <c r="A41" s="3">
        <v>40</v>
      </c>
      <c r="B41" t="s">
        <v>789</v>
      </c>
      <c r="C41" t="s">
        <v>302</v>
      </c>
      <c r="D41" t="s">
        <v>875</v>
      </c>
      <c r="E41" t="s">
        <v>876</v>
      </c>
      <c r="F41" t="s">
        <v>303</v>
      </c>
      <c r="G41" s="2" t="s">
        <v>1011</v>
      </c>
    </row>
    <row r="42" spans="1:7">
      <c r="A42" s="3">
        <v>41</v>
      </c>
      <c r="B42" t="s">
        <v>790</v>
      </c>
      <c r="C42" t="s">
        <v>304</v>
      </c>
      <c r="D42" t="s">
        <v>877</v>
      </c>
      <c r="E42" t="s">
        <v>305</v>
      </c>
      <c r="F42" t="s">
        <v>306</v>
      </c>
      <c r="G42" s="2" t="s">
        <v>1011</v>
      </c>
    </row>
    <row r="43" spans="1:7">
      <c r="A43" s="3">
        <v>42</v>
      </c>
      <c r="B43" t="s">
        <v>791</v>
      </c>
      <c r="C43" t="s">
        <v>307</v>
      </c>
      <c r="D43" t="s">
        <v>878</v>
      </c>
      <c r="E43" t="s">
        <v>308</v>
      </c>
      <c r="F43" t="s">
        <v>309</v>
      </c>
      <c r="G43" s="2" t="s">
        <v>1011</v>
      </c>
    </row>
    <row r="44" spans="1:7">
      <c r="A44" s="3">
        <v>43</v>
      </c>
      <c r="B44" t="s">
        <v>66</v>
      </c>
      <c r="C44" t="s">
        <v>67</v>
      </c>
      <c r="D44" t="s">
        <v>816</v>
      </c>
      <c r="E44" t="s">
        <v>68</v>
      </c>
      <c r="F44" t="s">
        <v>69</v>
      </c>
      <c r="G44" s="2" t="s">
        <v>1011</v>
      </c>
    </row>
    <row r="45" spans="1:7">
      <c r="A45" s="3">
        <v>44</v>
      </c>
      <c r="B45" t="s">
        <v>792</v>
      </c>
      <c r="C45" t="s">
        <v>67</v>
      </c>
      <c r="D45" t="s">
        <v>817</v>
      </c>
      <c r="E45" t="s">
        <v>818</v>
      </c>
      <c r="F45" t="s">
        <v>819</v>
      </c>
      <c r="G45" s="2" t="s">
        <v>1011</v>
      </c>
    </row>
    <row r="46" spans="1:7">
      <c r="A46" s="3">
        <v>45</v>
      </c>
      <c r="B46" t="s">
        <v>44</v>
      </c>
      <c r="C46" t="s">
        <v>70</v>
      </c>
      <c r="D46" t="s">
        <v>820</v>
      </c>
      <c r="E46" t="s">
        <v>53</v>
      </c>
      <c r="F46" t="s">
        <v>54</v>
      </c>
      <c r="G46" s="2" t="s">
        <v>1011</v>
      </c>
    </row>
    <row r="47" spans="1:7">
      <c r="A47" s="3">
        <v>46</v>
      </c>
      <c r="B47" t="s">
        <v>45</v>
      </c>
      <c r="C47" t="s">
        <v>71</v>
      </c>
      <c r="D47" t="s">
        <v>822</v>
      </c>
      <c r="E47" t="s">
        <v>72</v>
      </c>
      <c r="F47" t="s">
        <v>73</v>
      </c>
      <c r="G47" s="2" t="s">
        <v>1011</v>
      </c>
    </row>
    <row r="48" spans="1:7">
      <c r="A48" s="3">
        <v>47</v>
      </c>
      <c r="B48" t="s">
        <v>74</v>
      </c>
      <c r="C48" t="s">
        <v>75</v>
      </c>
      <c r="D48" t="s">
        <v>824</v>
      </c>
      <c r="E48" t="s">
        <v>20</v>
      </c>
      <c r="F48" t="s">
        <v>21</v>
      </c>
      <c r="G48" s="2" t="s">
        <v>1011</v>
      </c>
    </row>
    <row r="49" spans="1:7">
      <c r="A49" s="3">
        <v>48</v>
      </c>
      <c r="B49" t="s">
        <v>879</v>
      </c>
      <c r="C49" t="s">
        <v>76</v>
      </c>
      <c r="D49" t="s">
        <v>825</v>
      </c>
      <c r="E49" t="s">
        <v>59</v>
      </c>
      <c r="F49" t="s">
        <v>60</v>
      </c>
      <c r="G49" s="2" t="s">
        <v>1011</v>
      </c>
    </row>
    <row r="50" spans="1:7">
      <c r="A50" s="3">
        <v>49</v>
      </c>
      <c r="B50" t="s">
        <v>47</v>
      </c>
      <c r="C50" t="s">
        <v>77</v>
      </c>
      <c r="D50" t="s">
        <v>821</v>
      </c>
      <c r="E50" t="s">
        <v>56</v>
      </c>
      <c r="F50" t="s">
        <v>55</v>
      </c>
      <c r="G50" s="2" t="s">
        <v>1011</v>
      </c>
    </row>
    <row r="51" spans="1:7">
      <c r="A51" s="3">
        <v>50</v>
      </c>
      <c r="B51" t="s">
        <v>78</v>
      </c>
      <c r="C51" t="s">
        <v>79</v>
      </c>
      <c r="D51" t="s">
        <v>823</v>
      </c>
      <c r="E51" t="s">
        <v>57</v>
      </c>
      <c r="F51" t="s">
        <v>58</v>
      </c>
      <c r="G51" s="2" t="s">
        <v>1011</v>
      </c>
    </row>
    <row r="52" spans="1:7">
      <c r="A52" s="3">
        <v>51</v>
      </c>
      <c r="B52" t="s">
        <v>46</v>
      </c>
      <c r="C52" t="s">
        <v>80</v>
      </c>
      <c r="D52" t="s">
        <v>826</v>
      </c>
      <c r="E52" t="s">
        <v>81</v>
      </c>
      <c r="F52" t="s">
        <v>82</v>
      </c>
      <c r="G52" s="2" t="s">
        <v>1011</v>
      </c>
    </row>
    <row r="53" spans="1:7">
      <c r="A53" s="3">
        <v>52</v>
      </c>
      <c r="B53" t="s">
        <v>827</v>
      </c>
      <c r="C53" t="s">
        <v>77</v>
      </c>
      <c r="D53" t="s">
        <v>821</v>
      </c>
      <c r="E53" t="s">
        <v>880</v>
      </c>
      <c r="F53" t="s">
        <v>55</v>
      </c>
      <c r="G53" s="2" t="s">
        <v>1011</v>
      </c>
    </row>
    <row r="54" spans="1:7">
      <c r="A54" s="3">
        <v>53</v>
      </c>
      <c r="B54" t="s">
        <v>881</v>
      </c>
      <c r="C54" t="s">
        <v>88</v>
      </c>
      <c r="D54" t="s">
        <v>882</v>
      </c>
      <c r="E54" t="s">
        <v>883</v>
      </c>
      <c r="F54" t="s">
        <v>884</v>
      </c>
      <c r="G54" s="2" t="s">
        <v>1011</v>
      </c>
    </row>
    <row r="55" spans="1:7">
      <c r="A55" s="3">
        <v>54</v>
      </c>
      <c r="B55" t="s">
        <v>13</v>
      </c>
      <c r="C55" t="s">
        <v>239</v>
      </c>
      <c r="D55" t="s">
        <v>240</v>
      </c>
      <c r="E55" t="s">
        <v>241</v>
      </c>
      <c r="F55" t="s">
        <v>242</v>
      </c>
      <c r="G55" s="2" t="s">
        <v>945</v>
      </c>
    </row>
    <row r="56" spans="1:7">
      <c r="A56" s="3">
        <v>55</v>
      </c>
      <c r="B56" t="s">
        <v>243</v>
      </c>
      <c r="C56" t="s">
        <v>244</v>
      </c>
      <c r="D56" t="s">
        <v>245</v>
      </c>
      <c r="E56" t="s">
        <v>246</v>
      </c>
      <c r="F56" t="s">
        <v>247</v>
      </c>
      <c r="G56" s="2" t="s">
        <v>945</v>
      </c>
    </row>
    <row r="57" spans="1:7">
      <c r="A57" s="3">
        <v>56</v>
      </c>
      <c r="B57" t="s">
        <v>248</v>
      </c>
      <c r="C57" t="s">
        <v>249</v>
      </c>
      <c r="D57" t="s">
        <v>250</v>
      </c>
      <c r="E57" t="s">
        <v>251</v>
      </c>
      <c r="F57" t="s">
        <v>252</v>
      </c>
      <c r="G57" s="2" t="s">
        <v>945</v>
      </c>
    </row>
    <row r="58" spans="1:7">
      <c r="A58" s="3">
        <v>57</v>
      </c>
      <c r="B58" t="s">
        <v>728</v>
      </c>
      <c r="C58" t="s">
        <v>282</v>
      </c>
      <c r="D58" t="s">
        <v>283</v>
      </c>
      <c r="E58" t="s">
        <v>284</v>
      </c>
      <c r="F58" t="s">
        <v>285</v>
      </c>
      <c r="G58" s="2" t="s">
        <v>945</v>
      </c>
    </row>
    <row r="59" spans="1:7">
      <c r="A59" s="3">
        <v>58</v>
      </c>
      <c r="B59" t="s">
        <v>253</v>
      </c>
      <c r="C59" t="s">
        <v>254</v>
      </c>
      <c r="D59" t="s">
        <v>730</v>
      </c>
      <c r="E59" t="s">
        <v>255</v>
      </c>
      <c r="F59" t="s">
        <v>256</v>
      </c>
      <c r="G59" s="2" t="s">
        <v>945</v>
      </c>
    </row>
    <row r="60" spans="1:7">
      <c r="A60" s="3">
        <v>59</v>
      </c>
      <c r="B60" t="s">
        <v>257</v>
      </c>
      <c r="C60" t="s">
        <v>258</v>
      </c>
      <c r="D60" t="s">
        <v>949</v>
      </c>
      <c r="E60" t="s">
        <v>259</v>
      </c>
      <c r="F60" t="s">
        <v>260</v>
      </c>
      <c r="G60" s="2" t="s">
        <v>945</v>
      </c>
    </row>
    <row r="61" spans="1:7">
      <c r="A61" s="3">
        <v>60</v>
      </c>
      <c r="B61" t="s">
        <v>793</v>
      </c>
      <c r="C61" t="s">
        <v>227</v>
      </c>
      <c r="D61" t="s">
        <v>228</v>
      </c>
      <c r="E61" t="s">
        <v>229</v>
      </c>
      <c r="F61" t="s">
        <v>230</v>
      </c>
      <c r="G61" s="2" t="s">
        <v>945</v>
      </c>
    </row>
    <row r="62" spans="1:7">
      <c r="A62" s="3">
        <v>61</v>
      </c>
      <c r="B62" t="s">
        <v>794</v>
      </c>
      <c r="C62" t="s">
        <v>231</v>
      </c>
      <c r="D62" t="s">
        <v>232</v>
      </c>
      <c r="E62" t="s">
        <v>233</v>
      </c>
      <c r="F62" t="s">
        <v>234</v>
      </c>
      <c r="G62" s="2" t="s">
        <v>945</v>
      </c>
    </row>
    <row r="63" spans="1:7">
      <c r="A63" s="3">
        <v>62</v>
      </c>
      <c r="B63" t="s">
        <v>795</v>
      </c>
      <c r="C63" t="s">
        <v>235</v>
      </c>
      <c r="D63" t="s">
        <v>236</v>
      </c>
      <c r="E63" t="s">
        <v>237</v>
      </c>
      <c r="F63" t="s">
        <v>238</v>
      </c>
      <c r="G63" s="2" t="s">
        <v>945</v>
      </c>
    </row>
    <row r="64" spans="1:7">
      <c r="A64" s="3">
        <v>63</v>
      </c>
      <c r="B64" t="s">
        <v>989</v>
      </c>
      <c r="C64" t="s">
        <v>261</v>
      </c>
      <c r="D64" t="s">
        <v>262</v>
      </c>
      <c r="E64" t="s">
        <v>263</v>
      </c>
      <c r="F64" t="s">
        <v>264</v>
      </c>
      <c r="G64" s="2" t="s">
        <v>945</v>
      </c>
    </row>
    <row r="65" spans="1:7">
      <c r="A65" s="3">
        <v>64</v>
      </c>
      <c r="B65" t="s">
        <v>265</v>
      </c>
      <c r="C65" t="s">
        <v>266</v>
      </c>
      <c r="D65" t="s">
        <v>727</v>
      </c>
      <c r="E65" t="s">
        <v>267</v>
      </c>
      <c r="F65" t="s">
        <v>268</v>
      </c>
      <c r="G65" s="2" t="s">
        <v>945</v>
      </c>
    </row>
    <row r="66" spans="1:7">
      <c r="A66" s="3">
        <v>65</v>
      </c>
      <c r="B66" t="s">
        <v>269</v>
      </c>
      <c r="C66" t="s">
        <v>270</v>
      </c>
      <c r="D66" t="s">
        <v>729</v>
      </c>
      <c r="E66" t="s">
        <v>271</v>
      </c>
      <c r="F66" t="s">
        <v>272</v>
      </c>
      <c r="G66" s="2" t="s">
        <v>945</v>
      </c>
    </row>
    <row r="67" spans="1:7">
      <c r="A67" s="3">
        <v>66</v>
      </c>
      <c r="B67" t="s">
        <v>28</v>
      </c>
      <c r="C67" t="s">
        <v>273</v>
      </c>
      <c r="D67" t="s">
        <v>274</v>
      </c>
      <c r="E67" t="s">
        <v>275</v>
      </c>
      <c r="F67" t="s">
        <v>276</v>
      </c>
      <c r="G67" s="2" t="s">
        <v>945</v>
      </c>
    </row>
    <row r="68" spans="1:7">
      <c r="A68" s="3">
        <v>67</v>
      </c>
      <c r="B68" t="s">
        <v>278</v>
      </c>
      <c r="C68" t="s">
        <v>279</v>
      </c>
      <c r="D68" t="s">
        <v>277</v>
      </c>
      <c r="E68" t="s">
        <v>280</v>
      </c>
      <c r="F68" t="s">
        <v>281</v>
      </c>
      <c r="G68" s="2" t="s">
        <v>945</v>
      </c>
    </row>
    <row r="69" spans="1:7">
      <c r="A69" s="3">
        <v>68</v>
      </c>
      <c r="B69" t="s">
        <v>885</v>
      </c>
      <c r="C69" t="s">
        <v>886</v>
      </c>
      <c r="D69" t="s">
        <v>887</v>
      </c>
      <c r="E69" t="s">
        <v>888</v>
      </c>
      <c r="F69" t="s">
        <v>889</v>
      </c>
      <c r="G69" s="2" t="s">
        <v>945</v>
      </c>
    </row>
    <row r="70" spans="1:7">
      <c r="A70" s="3">
        <v>69</v>
      </c>
      <c r="B70" t="s">
        <v>286</v>
      </c>
      <c r="C70" t="s">
        <v>287</v>
      </c>
      <c r="D70" t="s">
        <v>288</v>
      </c>
      <c r="E70" t="s">
        <v>289</v>
      </c>
      <c r="F70" t="s">
        <v>290</v>
      </c>
      <c r="G70" s="2" t="s">
        <v>945</v>
      </c>
    </row>
    <row r="71" spans="1:7">
      <c r="A71" s="3">
        <v>70</v>
      </c>
      <c r="B71" t="s">
        <v>310</v>
      </c>
      <c r="C71" t="s">
        <v>311</v>
      </c>
      <c r="D71" t="s">
        <v>734</v>
      </c>
      <c r="E71" t="s">
        <v>735</v>
      </c>
      <c r="F71" t="s">
        <v>312</v>
      </c>
      <c r="G71" s="2" t="s">
        <v>945</v>
      </c>
    </row>
    <row r="72" spans="1:7">
      <c r="A72" s="3">
        <v>71</v>
      </c>
      <c r="B72" t="s">
        <v>295</v>
      </c>
      <c r="C72" t="s">
        <v>296</v>
      </c>
      <c r="D72" t="s">
        <v>732</v>
      </c>
      <c r="E72" t="s">
        <v>297</v>
      </c>
      <c r="F72" t="s">
        <v>298</v>
      </c>
      <c r="G72" s="2" t="s">
        <v>945</v>
      </c>
    </row>
    <row r="73" spans="1:7">
      <c r="A73" s="3">
        <v>72</v>
      </c>
      <c r="B73" t="s">
        <v>29</v>
      </c>
      <c r="C73" t="s">
        <v>299</v>
      </c>
      <c r="D73" t="s">
        <v>733</v>
      </c>
      <c r="E73" t="s">
        <v>300</v>
      </c>
      <c r="F73" t="s">
        <v>301</v>
      </c>
      <c r="G73" s="2" t="s">
        <v>945</v>
      </c>
    </row>
    <row r="74" spans="1:7">
      <c r="A74" s="3">
        <v>73</v>
      </c>
      <c r="B74" t="s">
        <v>291</v>
      </c>
      <c r="C74" t="s">
        <v>292</v>
      </c>
      <c r="D74" t="s">
        <v>731</v>
      </c>
      <c r="E74" t="s">
        <v>293</v>
      </c>
      <c r="F74" t="s">
        <v>294</v>
      </c>
      <c r="G74" s="2" t="s">
        <v>945</v>
      </c>
    </row>
    <row r="75" spans="1:7">
      <c r="A75" s="3">
        <v>74</v>
      </c>
      <c r="B75" t="s">
        <v>313</v>
      </c>
      <c r="C75" t="s">
        <v>314</v>
      </c>
      <c r="D75" t="s">
        <v>315</v>
      </c>
      <c r="E75" t="s">
        <v>316</v>
      </c>
      <c r="F75" t="s">
        <v>317</v>
      </c>
      <c r="G75" s="2" t="s">
        <v>945</v>
      </c>
    </row>
    <row r="76" spans="1:7">
      <c r="A76" s="3">
        <v>75</v>
      </c>
      <c r="B76" t="s">
        <v>318</v>
      </c>
      <c r="C76" t="s">
        <v>314</v>
      </c>
      <c r="D76" t="s">
        <v>319</v>
      </c>
      <c r="E76" t="s">
        <v>320</v>
      </c>
      <c r="F76" t="s">
        <v>321</v>
      </c>
      <c r="G76" s="2" t="s">
        <v>945</v>
      </c>
    </row>
    <row r="77" spans="1:7">
      <c r="A77" s="3">
        <v>76</v>
      </c>
      <c r="B77" t="s">
        <v>322</v>
      </c>
      <c r="C77" t="s">
        <v>323</v>
      </c>
      <c r="D77" t="s">
        <v>736</v>
      </c>
      <c r="E77" t="s">
        <v>324</v>
      </c>
      <c r="F77" t="s">
        <v>325</v>
      </c>
      <c r="G77" s="2" t="s">
        <v>945</v>
      </c>
    </row>
    <row r="78" spans="1:7">
      <c r="A78" s="3">
        <v>77</v>
      </c>
      <c r="B78" t="s">
        <v>326</v>
      </c>
      <c r="C78" t="s">
        <v>327</v>
      </c>
      <c r="D78" t="s">
        <v>784</v>
      </c>
      <c r="E78" t="s">
        <v>328</v>
      </c>
      <c r="F78" t="s">
        <v>329</v>
      </c>
      <c r="G78" s="2" t="s">
        <v>945</v>
      </c>
    </row>
    <row r="79" spans="1:7">
      <c r="A79" s="3">
        <v>78</v>
      </c>
      <c r="B79" t="s">
        <v>352</v>
      </c>
      <c r="C79" t="s">
        <v>353</v>
      </c>
      <c r="D79" t="s">
        <v>796</v>
      </c>
      <c r="E79" t="s">
        <v>354</v>
      </c>
      <c r="F79" t="s">
        <v>355</v>
      </c>
      <c r="G79" s="2" t="s">
        <v>945</v>
      </c>
    </row>
    <row r="80" spans="1:7">
      <c r="A80" s="3">
        <v>79</v>
      </c>
      <c r="B80" t="s">
        <v>348</v>
      </c>
      <c r="C80" t="s">
        <v>349</v>
      </c>
      <c r="D80" t="s">
        <v>737</v>
      </c>
      <c r="E80" t="s">
        <v>350</v>
      </c>
      <c r="F80" t="s">
        <v>351</v>
      </c>
      <c r="G80" s="2" t="s">
        <v>945</v>
      </c>
    </row>
    <row r="81" spans="1:7">
      <c r="A81" s="3">
        <v>80</v>
      </c>
      <c r="B81" t="s">
        <v>356</v>
      </c>
      <c r="C81" t="s">
        <v>357</v>
      </c>
      <c r="D81" t="s">
        <v>738</v>
      </c>
      <c r="E81" t="s">
        <v>358</v>
      </c>
      <c r="F81" t="s">
        <v>359</v>
      </c>
      <c r="G81" s="2" t="s">
        <v>945</v>
      </c>
    </row>
    <row r="82" spans="1:7">
      <c r="A82" s="3">
        <v>81</v>
      </c>
      <c r="B82" t="s">
        <v>360</v>
      </c>
      <c r="C82" t="s">
        <v>361</v>
      </c>
      <c r="D82" t="s">
        <v>739</v>
      </c>
      <c r="E82" t="s">
        <v>362</v>
      </c>
      <c r="F82" t="s">
        <v>363</v>
      </c>
      <c r="G82" s="2" t="s">
        <v>945</v>
      </c>
    </row>
    <row r="83" spans="1:7">
      <c r="A83" s="3">
        <v>82</v>
      </c>
      <c r="B83" t="s">
        <v>30</v>
      </c>
      <c r="C83" t="s">
        <v>330</v>
      </c>
      <c r="D83" t="s">
        <v>331</v>
      </c>
      <c r="E83" t="s">
        <v>332</v>
      </c>
      <c r="F83" t="s">
        <v>333</v>
      </c>
      <c r="G83" s="2" t="s">
        <v>945</v>
      </c>
    </row>
    <row r="84" spans="1:7">
      <c r="A84" s="3">
        <v>83</v>
      </c>
      <c r="B84" t="s">
        <v>334</v>
      </c>
      <c r="C84" t="s">
        <v>330</v>
      </c>
      <c r="D84" t="s">
        <v>335</v>
      </c>
      <c r="E84" t="s">
        <v>336</v>
      </c>
      <c r="F84" t="s">
        <v>337</v>
      </c>
      <c r="G84" s="2" t="s">
        <v>945</v>
      </c>
    </row>
    <row r="85" spans="1:7">
      <c r="A85" s="3">
        <v>84</v>
      </c>
      <c r="B85" t="s">
        <v>338</v>
      </c>
      <c r="C85" t="s">
        <v>339</v>
      </c>
      <c r="D85" t="s">
        <v>340</v>
      </c>
      <c r="E85" t="s">
        <v>341</v>
      </c>
      <c r="F85" t="s">
        <v>342</v>
      </c>
      <c r="G85" s="2" t="s">
        <v>945</v>
      </c>
    </row>
    <row r="86" spans="1:7">
      <c r="A86" s="3">
        <v>85</v>
      </c>
      <c r="B86" t="s">
        <v>343</v>
      </c>
      <c r="C86" t="s">
        <v>344</v>
      </c>
      <c r="D86" t="s">
        <v>345</v>
      </c>
      <c r="E86" t="s">
        <v>346</v>
      </c>
      <c r="F86" t="s">
        <v>347</v>
      </c>
      <c r="G86" s="2" t="s">
        <v>945</v>
      </c>
    </row>
    <row r="87" spans="1:7">
      <c r="A87" s="3">
        <v>86</v>
      </c>
      <c r="B87" t="s">
        <v>950</v>
      </c>
      <c r="C87" t="s">
        <v>962</v>
      </c>
      <c r="D87" t="s">
        <v>944</v>
      </c>
      <c r="E87" t="s">
        <v>963</v>
      </c>
      <c r="F87" t="s">
        <v>964</v>
      </c>
      <c r="G87" s="2" t="s">
        <v>945</v>
      </c>
    </row>
    <row r="88" spans="1:7">
      <c r="A88" s="3">
        <v>87</v>
      </c>
      <c r="B88" t="s">
        <v>364</v>
      </c>
      <c r="C88" t="s">
        <v>365</v>
      </c>
      <c r="D88" t="s">
        <v>740</v>
      </c>
      <c r="E88" t="s">
        <v>366</v>
      </c>
      <c r="F88" t="s">
        <v>367</v>
      </c>
      <c r="G88" s="2" t="s">
        <v>945</v>
      </c>
    </row>
    <row r="89" spans="1:7">
      <c r="A89" s="3">
        <v>88</v>
      </c>
      <c r="B89" t="s">
        <v>31</v>
      </c>
      <c r="C89" t="s">
        <v>368</v>
      </c>
      <c r="D89" t="s">
        <v>741</v>
      </c>
      <c r="E89" t="s">
        <v>369</v>
      </c>
      <c r="F89" t="s">
        <v>370</v>
      </c>
      <c r="G89" s="2" t="s">
        <v>945</v>
      </c>
    </row>
    <row r="90" spans="1:7">
      <c r="A90" s="3">
        <v>89</v>
      </c>
      <c r="B90" t="s">
        <v>382</v>
      </c>
      <c r="C90" t="s">
        <v>383</v>
      </c>
      <c r="D90" t="s">
        <v>742</v>
      </c>
      <c r="E90" t="s">
        <v>384</v>
      </c>
      <c r="F90" t="s">
        <v>385</v>
      </c>
      <c r="G90" s="2" t="s">
        <v>945</v>
      </c>
    </row>
    <row r="91" spans="1:7">
      <c r="A91" s="3">
        <v>90</v>
      </c>
      <c r="B91" t="s">
        <v>371</v>
      </c>
      <c r="C91" t="s">
        <v>372</v>
      </c>
      <c r="D91" t="s">
        <v>373</v>
      </c>
      <c r="E91" t="s">
        <v>374</v>
      </c>
      <c r="F91" t="s">
        <v>375</v>
      </c>
      <c r="G91" s="2" t="s">
        <v>945</v>
      </c>
    </row>
    <row r="92" spans="1:7">
      <c r="A92" s="3">
        <v>91</v>
      </c>
      <c r="B92" t="s">
        <v>32</v>
      </c>
      <c r="C92" t="s">
        <v>376</v>
      </c>
      <c r="D92" t="s">
        <v>743</v>
      </c>
      <c r="E92" t="s">
        <v>377</v>
      </c>
      <c r="F92" t="s">
        <v>378</v>
      </c>
      <c r="G92" s="2" t="s">
        <v>945</v>
      </c>
    </row>
    <row r="93" spans="1:7">
      <c r="A93" s="3">
        <v>92</v>
      </c>
      <c r="B93" t="s">
        <v>965</v>
      </c>
      <c r="C93" t="s">
        <v>379</v>
      </c>
      <c r="D93" t="s">
        <v>744</v>
      </c>
      <c r="E93" t="s">
        <v>380</v>
      </c>
      <c r="F93" t="s">
        <v>381</v>
      </c>
      <c r="G93" s="2" t="s">
        <v>945</v>
      </c>
    </row>
    <row r="94" spans="1:7">
      <c r="A94" s="3">
        <v>93</v>
      </c>
      <c r="B94" t="s">
        <v>966</v>
      </c>
      <c r="C94" t="s">
        <v>389</v>
      </c>
      <c r="D94" t="s">
        <v>745</v>
      </c>
      <c r="E94" t="s">
        <v>390</v>
      </c>
      <c r="F94" t="s">
        <v>391</v>
      </c>
      <c r="G94" s="2" t="s">
        <v>945</v>
      </c>
    </row>
    <row r="95" spans="1:7">
      <c r="A95" s="3">
        <v>94</v>
      </c>
      <c r="B95" t="s">
        <v>33</v>
      </c>
      <c r="C95" t="s">
        <v>392</v>
      </c>
      <c r="D95" t="s">
        <v>746</v>
      </c>
      <c r="E95" t="s">
        <v>393</v>
      </c>
      <c r="F95" t="s">
        <v>394</v>
      </c>
      <c r="G95" s="2" t="s">
        <v>945</v>
      </c>
    </row>
    <row r="96" spans="1:7">
      <c r="A96" s="3">
        <v>95</v>
      </c>
      <c r="B96" t="s">
        <v>748</v>
      </c>
      <c r="C96" t="s">
        <v>398</v>
      </c>
      <c r="D96" t="s">
        <v>749</v>
      </c>
      <c r="E96" t="s">
        <v>399</v>
      </c>
      <c r="F96" t="s">
        <v>400</v>
      </c>
      <c r="G96" s="2" t="s">
        <v>945</v>
      </c>
    </row>
    <row r="97" spans="1:7">
      <c r="A97" s="3">
        <v>96</v>
      </c>
      <c r="B97" t="s">
        <v>903</v>
      </c>
      <c r="C97" t="s">
        <v>395</v>
      </c>
      <c r="D97" t="s">
        <v>747</v>
      </c>
      <c r="E97" t="s">
        <v>396</v>
      </c>
      <c r="F97" t="s">
        <v>397</v>
      </c>
      <c r="G97" s="2" t="s">
        <v>945</v>
      </c>
    </row>
    <row r="98" spans="1:7">
      <c r="A98" s="3">
        <v>97</v>
      </c>
      <c r="B98" t="s">
        <v>35</v>
      </c>
      <c r="C98" t="s">
        <v>401</v>
      </c>
      <c r="D98" t="s">
        <v>402</v>
      </c>
      <c r="E98" t="s">
        <v>403</v>
      </c>
      <c r="F98" t="s">
        <v>404</v>
      </c>
      <c r="G98" s="2" t="s">
        <v>945</v>
      </c>
    </row>
    <row r="99" spans="1:7">
      <c r="A99" s="3">
        <v>98</v>
      </c>
      <c r="B99" t="s">
        <v>405</v>
      </c>
      <c r="C99" t="s">
        <v>406</v>
      </c>
      <c r="D99" t="s">
        <v>407</v>
      </c>
      <c r="E99" t="s">
        <v>408</v>
      </c>
      <c r="F99" t="s">
        <v>409</v>
      </c>
      <c r="G99" s="91" t="s">
        <v>945</v>
      </c>
    </row>
    <row r="100" spans="1:7">
      <c r="A100" s="3">
        <v>99</v>
      </c>
      <c r="B100" t="s">
        <v>410</v>
      </c>
      <c r="C100" t="s">
        <v>411</v>
      </c>
      <c r="D100" t="s">
        <v>412</v>
      </c>
      <c r="E100" t="s">
        <v>413</v>
      </c>
      <c r="F100" t="s">
        <v>414</v>
      </c>
      <c r="G100" s="2" t="s">
        <v>945</v>
      </c>
    </row>
    <row r="101" spans="1:7">
      <c r="A101" s="3">
        <v>100</v>
      </c>
      <c r="B101" t="s">
        <v>415</v>
      </c>
      <c r="C101" t="s">
        <v>416</v>
      </c>
      <c r="D101" t="s">
        <v>417</v>
      </c>
      <c r="E101" t="s">
        <v>418</v>
      </c>
      <c r="F101" t="s">
        <v>419</v>
      </c>
      <c r="G101" s="2" t="s">
        <v>945</v>
      </c>
    </row>
    <row r="102" spans="1:7">
      <c r="A102" s="3">
        <v>101</v>
      </c>
      <c r="B102" t="s">
        <v>36</v>
      </c>
      <c r="C102" t="s">
        <v>420</v>
      </c>
      <c r="D102" t="s">
        <v>421</v>
      </c>
      <c r="E102" t="s">
        <v>422</v>
      </c>
      <c r="F102" t="s">
        <v>423</v>
      </c>
      <c r="G102" s="2" t="s">
        <v>945</v>
      </c>
    </row>
    <row r="103" spans="1:7">
      <c r="A103" s="3">
        <v>102</v>
      </c>
      <c r="B103" t="s">
        <v>427</v>
      </c>
      <c r="C103" t="s">
        <v>428</v>
      </c>
      <c r="D103" t="s">
        <v>798</v>
      </c>
      <c r="E103" t="s">
        <v>429</v>
      </c>
      <c r="F103" t="s">
        <v>430</v>
      </c>
      <c r="G103" s="2" t="s">
        <v>945</v>
      </c>
    </row>
    <row r="104" spans="1:7">
      <c r="A104" s="3">
        <v>103</v>
      </c>
      <c r="B104" t="s">
        <v>34</v>
      </c>
      <c r="C104" t="s">
        <v>386</v>
      </c>
      <c r="D104" t="s">
        <v>799</v>
      </c>
      <c r="E104" t="s">
        <v>387</v>
      </c>
      <c r="F104" t="s">
        <v>388</v>
      </c>
      <c r="G104" s="2" t="s">
        <v>945</v>
      </c>
    </row>
    <row r="105" spans="1:7">
      <c r="A105" s="3">
        <v>104</v>
      </c>
      <c r="B105" t="s">
        <v>37</v>
      </c>
      <c r="C105" t="s">
        <v>424</v>
      </c>
      <c r="D105" t="s">
        <v>797</v>
      </c>
      <c r="E105" t="s">
        <v>425</v>
      </c>
      <c r="F105" t="s">
        <v>426</v>
      </c>
      <c r="G105" s="2" t="s">
        <v>945</v>
      </c>
    </row>
    <row r="106" spans="1:7">
      <c r="A106" s="3">
        <v>105</v>
      </c>
      <c r="B106" t="s">
        <v>951</v>
      </c>
      <c r="C106" t="s">
        <v>431</v>
      </c>
      <c r="D106" t="s">
        <v>432</v>
      </c>
      <c r="E106" t="s">
        <v>433</v>
      </c>
      <c r="F106" t="s">
        <v>434</v>
      </c>
      <c r="G106" s="2" t="s">
        <v>952</v>
      </c>
    </row>
    <row r="107" spans="1:7">
      <c r="A107" s="3">
        <v>106</v>
      </c>
      <c r="B107" t="s">
        <v>435</v>
      </c>
      <c r="C107" t="s">
        <v>436</v>
      </c>
      <c r="D107" t="s">
        <v>437</v>
      </c>
      <c r="E107" t="s">
        <v>438</v>
      </c>
      <c r="F107" t="s">
        <v>439</v>
      </c>
      <c r="G107" s="2" t="s">
        <v>952</v>
      </c>
    </row>
    <row r="108" spans="1:7">
      <c r="A108" s="3">
        <v>107</v>
      </c>
      <c r="B108" t="s">
        <v>440</v>
      </c>
      <c r="C108" t="s">
        <v>441</v>
      </c>
      <c r="D108" t="s">
        <v>442</v>
      </c>
      <c r="E108" t="s">
        <v>443</v>
      </c>
      <c r="F108" t="s">
        <v>444</v>
      </c>
      <c r="G108" s="2" t="s">
        <v>952</v>
      </c>
    </row>
    <row r="109" spans="1:7">
      <c r="A109" s="3">
        <v>108</v>
      </c>
      <c r="B109" t="s">
        <v>445</v>
      </c>
      <c r="C109" t="s">
        <v>446</v>
      </c>
      <c r="D109" t="s">
        <v>750</v>
      </c>
      <c r="E109" t="s">
        <v>447</v>
      </c>
      <c r="F109" t="s">
        <v>448</v>
      </c>
      <c r="G109" s="2" t="s">
        <v>952</v>
      </c>
    </row>
    <row r="110" spans="1:7">
      <c r="A110" s="3">
        <v>109</v>
      </c>
      <c r="B110" t="s">
        <v>449</v>
      </c>
      <c r="C110" t="s">
        <v>450</v>
      </c>
      <c r="D110" t="s">
        <v>751</v>
      </c>
      <c r="E110" t="s">
        <v>451</v>
      </c>
      <c r="F110" t="s">
        <v>452</v>
      </c>
      <c r="G110" s="2" t="s">
        <v>952</v>
      </c>
    </row>
    <row r="111" spans="1:7">
      <c r="A111" s="3">
        <v>110</v>
      </c>
      <c r="B111" t="s">
        <v>462</v>
      </c>
      <c r="C111" t="s">
        <v>463</v>
      </c>
      <c r="D111" t="s">
        <v>753</v>
      </c>
      <c r="E111" t="s">
        <v>464</v>
      </c>
      <c r="F111" t="s">
        <v>465</v>
      </c>
      <c r="G111" s="2" t="s">
        <v>952</v>
      </c>
    </row>
    <row r="112" spans="1:7">
      <c r="A112" s="3">
        <v>111</v>
      </c>
      <c r="B112" t="s">
        <v>466</v>
      </c>
      <c r="C112" t="s">
        <v>467</v>
      </c>
      <c r="D112" t="s">
        <v>754</v>
      </c>
      <c r="E112" t="s">
        <v>468</v>
      </c>
      <c r="F112" t="s">
        <v>469</v>
      </c>
      <c r="G112" s="2" t="s">
        <v>952</v>
      </c>
    </row>
    <row r="113" spans="1:7">
      <c r="A113" s="3">
        <v>112</v>
      </c>
      <c r="B113" t="s">
        <v>38</v>
      </c>
      <c r="C113" t="s">
        <v>459</v>
      </c>
      <c r="D113" t="s">
        <v>752</v>
      </c>
      <c r="E113" t="s">
        <v>460</v>
      </c>
      <c r="F113" t="s">
        <v>461</v>
      </c>
      <c r="G113" s="2" t="s">
        <v>952</v>
      </c>
    </row>
    <row r="114" spans="1:7">
      <c r="A114" s="3">
        <v>113</v>
      </c>
      <c r="B114" t="s">
        <v>470</v>
      </c>
      <c r="C114" t="s">
        <v>471</v>
      </c>
      <c r="D114" t="s">
        <v>756</v>
      </c>
      <c r="E114" t="s">
        <v>472</v>
      </c>
      <c r="F114" t="s">
        <v>473</v>
      </c>
      <c r="G114" s="2" t="s">
        <v>952</v>
      </c>
    </row>
    <row r="115" spans="1:7">
      <c r="A115" s="3">
        <v>114</v>
      </c>
      <c r="B115" t="s">
        <v>474</v>
      </c>
      <c r="C115" t="s">
        <v>475</v>
      </c>
      <c r="D115" t="s">
        <v>755</v>
      </c>
      <c r="E115" t="s">
        <v>476</v>
      </c>
      <c r="F115" t="s">
        <v>477</v>
      </c>
      <c r="G115" s="2" t="s">
        <v>952</v>
      </c>
    </row>
    <row r="116" spans="1:7">
      <c r="A116" s="3">
        <v>115</v>
      </c>
      <c r="B116" t="s">
        <v>800</v>
      </c>
      <c r="C116" t="s">
        <v>828</v>
      </c>
      <c r="D116" t="s">
        <v>801</v>
      </c>
      <c r="E116" t="s">
        <v>829</v>
      </c>
      <c r="F116" t="s">
        <v>830</v>
      </c>
      <c r="G116" s="2" t="s">
        <v>952</v>
      </c>
    </row>
    <row r="117" spans="1:7">
      <c r="A117" s="3">
        <v>116</v>
      </c>
      <c r="B117" t="s">
        <v>478</v>
      </c>
      <c r="C117" t="s">
        <v>479</v>
      </c>
      <c r="D117" t="s">
        <v>480</v>
      </c>
      <c r="E117" t="s">
        <v>757</v>
      </c>
      <c r="F117" t="s">
        <v>481</v>
      </c>
      <c r="G117" s="2" t="s">
        <v>952</v>
      </c>
    </row>
    <row r="118" spans="1:7">
      <c r="A118" s="3">
        <v>117</v>
      </c>
      <c r="B118" t="s">
        <v>482</v>
      </c>
      <c r="C118" t="s">
        <v>483</v>
      </c>
      <c r="D118" t="s">
        <v>484</v>
      </c>
      <c r="E118" t="s">
        <v>485</v>
      </c>
      <c r="F118" t="s">
        <v>486</v>
      </c>
      <c r="G118" s="2" t="s">
        <v>952</v>
      </c>
    </row>
    <row r="119" spans="1:7">
      <c r="A119" s="3">
        <v>118</v>
      </c>
      <c r="B119" t="s">
        <v>487</v>
      </c>
      <c r="C119" t="s">
        <v>488</v>
      </c>
      <c r="D119" t="s">
        <v>489</v>
      </c>
      <c r="E119" t="s">
        <v>490</v>
      </c>
      <c r="F119" t="s">
        <v>491</v>
      </c>
      <c r="G119" s="2" t="s">
        <v>952</v>
      </c>
    </row>
    <row r="120" spans="1:7">
      <c r="A120" s="3">
        <v>119</v>
      </c>
      <c r="B120" t="s">
        <v>492</v>
      </c>
      <c r="C120" t="s">
        <v>493</v>
      </c>
      <c r="D120" t="s">
        <v>494</v>
      </c>
      <c r="E120" t="s">
        <v>495</v>
      </c>
      <c r="F120" t="s">
        <v>496</v>
      </c>
      <c r="G120" s="2" t="s">
        <v>952</v>
      </c>
    </row>
    <row r="121" spans="1:7">
      <c r="A121" s="3">
        <v>120</v>
      </c>
      <c r="B121" t="s">
        <v>497</v>
      </c>
      <c r="C121" t="s">
        <v>498</v>
      </c>
      <c r="D121" t="s">
        <v>499</v>
      </c>
      <c r="E121" t="s">
        <v>500</v>
      </c>
      <c r="F121" t="s">
        <v>500</v>
      </c>
      <c r="G121" s="2" t="s">
        <v>952</v>
      </c>
    </row>
    <row r="122" spans="1:7">
      <c r="A122" s="3">
        <v>121</v>
      </c>
      <c r="B122" t="s">
        <v>501</v>
      </c>
      <c r="C122" t="s">
        <v>502</v>
      </c>
      <c r="D122" t="s">
        <v>503</v>
      </c>
      <c r="E122" t="s">
        <v>504</v>
      </c>
      <c r="F122" t="s">
        <v>504</v>
      </c>
      <c r="G122" s="2" t="s">
        <v>952</v>
      </c>
    </row>
    <row r="123" spans="1:7">
      <c r="A123" s="3">
        <v>122</v>
      </c>
      <c r="B123" t="s">
        <v>505</v>
      </c>
      <c r="C123" t="s">
        <v>506</v>
      </c>
      <c r="D123" t="s">
        <v>507</v>
      </c>
      <c r="E123" t="s">
        <v>508</v>
      </c>
      <c r="F123" t="s">
        <v>508</v>
      </c>
      <c r="G123" s="2" t="s">
        <v>952</v>
      </c>
    </row>
    <row r="124" spans="1:7">
      <c r="A124" s="3">
        <v>123</v>
      </c>
      <c r="B124" t="s">
        <v>509</v>
      </c>
      <c r="C124" t="s">
        <v>510</v>
      </c>
      <c r="D124" t="s">
        <v>953</v>
      </c>
      <c r="E124" t="s">
        <v>511</v>
      </c>
      <c r="F124" t="s">
        <v>511</v>
      </c>
      <c r="G124" s="2" t="s">
        <v>952</v>
      </c>
    </row>
    <row r="125" spans="1:7">
      <c r="A125" s="3">
        <v>124</v>
      </c>
      <c r="B125" t="s">
        <v>512</v>
      </c>
      <c r="C125" t="s">
        <v>513</v>
      </c>
      <c r="D125" t="s">
        <v>514</v>
      </c>
      <c r="E125" t="s">
        <v>515</v>
      </c>
      <c r="F125" t="s">
        <v>516</v>
      </c>
      <c r="G125" s="2" t="s">
        <v>952</v>
      </c>
    </row>
    <row r="126" spans="1:7">
      <c r="A126" s="3">
        <v>125</v>
      </c>
      <c r="B126" t="s">
        <v>517</v>
      </c>
      <c r="C126" t="s">
        <v>518</v>
      </c>
      <c r="D126" t="s">
        <v>519</v>
      </c>
      <c r="E126" t="s">
        <v>520</v>
      </c>
      <c r="F126" t="s">
        <v>520</v>
      </c>
      <c r="G126" s="2" t="s">
        <v>952</v>
      </c>
    </row>
    <row r="127" spans="1:7">
      <c r="A127" s="3">
        <v>126</v>
      </c>
      <c r="B127" t="s">
        <v>525</v>
      </c>
      <c r="C127" t="s">
        <v>526</v>
      </c>
      <c r="D127" t="s">
        <v>759</v>
      </c>
      <c r="E127" t="s">
        <v>527</v>
      </c>
      <c r="F127" t="s">
        <v>528</v>
      </c>
      <c r="G127" s="2" t="s">
        <v>952</v>
      </c>
    </row>
    <row r="128" spans="1:7">
      <c r="A128" s="3">
        <v>127</v>
      </c>
      <c r="B128" t="s">
        <v>541</v>
      </c>
      <c r="C128" t="s">
        <v>542</v>
      </c>
      <c r="D128" t="s">
        <v>764</v>
      </c>
      <c r="E128" t="s">
        <v>543</v>
      </c>
      <c r="F128" t="s">
        <v>544</v>
      </c>
      <c r="G128" s="2" t="s">
        <v>952</v>
      </c>
    </row>
    <row r="129" spans="1:7">
      <c r="A129" s="3">
        <v>128</v>
      </c>
      <c r="B129" t="s">
        <v>537</v>
      </c>
      <c r="C129" t="s">
        <v>538</v>
      </c>
      <c r="D129" t="s">
        <v>763</v>
      </c>
      <c r="E129" t="s">
        <v>539</v>
      </c>
      <c r="F129" t="s">
        <v>540</v>
      </c>
      <c r="G129" s="2" t="s">
        <v>952</v>
      </c>
    </row>
    <row r="130" spans="1:7">
      <c r="A130" s="3">
        <v>129</v>
      </c>
      <c r="B130" t="s">
        <v>529</v>
      </c>
      <c r="C130" t="s">
        <v>530</v>
      </c>
      <c r="D130" t="s">
        <v>760</v>
      </c>
      <c r="E130" t="s">
        <v>531</v>
      </c>
      <c r="F130" t="s">
        <v>532</v>
      </c>
      <c r="G130" s="2" t="s">
        <v>952</v>
      </c>
    </row>
    <row r="131" spans="1:7">
      <c r="A131" s="3">
        <v>130</v>
      </c>
      <c r="B131" t="s">
        <v>521</v>
      </c>
      <c r="C131" t="s">
        <v>522</v>
      </c>
      <c r="D131" t="s">
        <v>758</v>
      </c>
      <c r="E131" t="s">
        <v>523</v>
      </c>
      <c r="F131" t="s">
        <v>524</v>
      </c>
      <c r="G131" s="2" t="s">
        <v>952</v>
      </c>
    </row>
    <row r="132" spans="1:7">
      <c r="A132" s="3">
        <v>131</v>
      </c>
      <c r="B132" t="s">
        <v>533</v>
      </c>
      <c r="C132" t="s">
        <v>534</v>
      </c>
      <c r="D132" t="s">
        <v>761</v>
      </c>
      <c r="E132" t="s">
        <v>535</v>
      </c>
      <c r="F132" t="s">
        <v>536</v>
      </c>
      <c r="G132" s="2" t="s">
        <v>952</v>
      </c>
    </row>
    <row r="133" spans="1:7">
      <c r="A133" s="3">
        <v>132</v>
      </c>
      <c r="B133" t="s">
        <v>39</v>
      </c>
      <c r="C133" t="s">
        <v>545</v>
      </c>
      <c r="D133" t="s">
        <v>762</v>
      </c>
      <c r="E133" t="s">
        <v>546</v>
      </c>
      <c r="F133" t="s">
        <v>547</v>
      </c>
      <c r="G133" s="2" t="s">
        <v>952</v>
      </c>
    </row>
    <row r="134" spans="1:7">
      <c r="A134" s="3">
        <v>133</v>
      </c>
      <c r="B134" t="s">
        <v>802</v>
      </c>
      <c r="C134" t="s">
        <v>831</v>
      </c>
      <c r="D134" t="s">
        <v>803</v>
      </c>
      <c r="E134" t="s">
        <v>832</v>
      </c>
      <c r="F134" t="s">
        <v>833</v>
      </c>
      <c r="G134" s="2" t="s">
        <v>952</v>
      </c>
    </row>
    <row r="135" spans="1:7">
      <c r="A135" s="3">
        <v>134</v>
      </c>
      <c r="B135" t="s">
        <v>804</v>
      </c>
      <c r="C135" t="s">
        <v>834</v>
      </c>
      <c r="D135" t="s">
        <v>805</v>
      </c>
      <c r="E135" t="s">
        <v>835</v>
      </c>
      <c r="F135" t="s">
        <v>836</v>
      </c>
      <c r="G135" s="2" t="s">
        <v>952</v>
      </c>
    </row>
    <row r="136" spans="1:7">
      <c r="A136" s="3">
        <v>135</v>
      </c>
      <c r="B136" t="s">
        <v>583</v>
      </c>
      <c r="C136" t="s">
        <v>584</v>
      </c>
      <c r="D136" t="s">
        <v>585</v>
      </c>
      <c r="E136" t="s">
        <v>586</v>
      </c>
      <c r="F136" t="s">
        <v>587</v>
      </c>
      <c r="G136" s="2" t="s">
        <v>952</v>
      </c>
    </row>
    <row r="137" spans="1:7">
      <c r="A137" s="3">
        <v>136</v>
      </c>
      <c r="B137" t="s">
        <v>588</v>
      </c>
      <c r="C137" t="s">
        <v>589</v>
      </c>
      <c r="D137" t="s">
        <v>590</v>
      </c>
      <c r="E137" t="s">
        <v>591</v>
      </c>
      <c r="F137" t="s">
        <v>592</v>
      </c>
      <c r="G137" s="2" t="s">
        <v>952</v>
      </c>
    </row>
    <row r="138" spans="1:7">
      <c r="A138" s="3">
        <v>137</v>
      </c>
      <c r="B138" t="s">
        <v>593</v>
      </c>
      <c r="C138" t="s">
        <v>594</v>
      </c>
      <c r="D138" t="s">
        <v>595</v>
      </c>
      <c r="E138" t="s">
        <v>596</v>
      </c>
      <c r="F138" t="s">
        <v>597</v>
      </c>
      <c r="G138" s="2" t="s">
        <v>952</v>
      </c>
    </row>
    <row r="139" spans="1:7">
      <c r="A139" s="3">
        <v>138</v>
      </c>
      <c r="B139" t="s">
        <v>598</v>
      </c>
      <c r="C139" t="s">
        <v>599</v>
      </c>
      <c r="D139" t="s">
        <v>600</v>
      </c>
      <c r="E139" t="s">
        <v>601</v>
      </c>
      <c r="F139" t="s">
        <v>602</v>
      </c>
      <c r="G139" s="2" t="s">
        <v>952</v>
      </c>
    </row>
    <row r="140" spans="1:7">
      <c r="A140" s="3">
        <v>139</v>
      </c>
      <c r="B140" t="s">
        <v>40</v>
      </c>
      <c r="C140" t="s">
        <v>607</v>
      </c>
      <c r="D140" t="s">
        <v>967</v>
      </c>
      <c r="E140" t="s">
        <v>608</v>
      </c>
      <c r="F140" t="s">
        <v>609</v>
      </c>
      <c r="G140" s="2" t="s">
        <v>952</v>
      </c>
    </row>
    <row r="141" spans="1:7">
      <c r="A141" s="3">
        <v>140</v>
      </c>
      <c r="B141" t="s">
        <v>610</v>
      </c>
      <c r="C141" t="s">
        <v>611</v>
      </c>
      <c r="D141" t="s">
        <v>612</v>
      </c>
      <c r="E141" t="s">
        <v>613</v>
      </c>
      <c r="F141" t="s">
        <v>614</v>
      </c>
      <c r="G141" s="2" t="s">
        <v>952</v>
      </c>
    </row>
    <row r="142" spans="1:7">
      <c r="A142" s="3">
        <v>141</v>
      </c>
      <c r="B142" t="s">
        <v>968</v>
      </c>
      <c r="C142" t="s">
        <v>615</v>
      </c>
      <c r="D142" t="s">
        <v>616</v>
      </c>
      <c r="E142" t="s">
        <v>617</v>
      </c>
      <c r="F142" t="s">
        <v>618</v>
      </c>
      <c r="G142" s="2" t="s">
        <v>952</v>
      </c>
    </row>
    <row r="143" spans="1:7">
      <c r="A143" s="3">
        <v>142</v>
      </c>
      <c r="B143" t="s">
        <v>619</v>
      </c>
      <c r="C143" t="s">
        <v>620</v>
      </c>
      <c r="D143" t="s">
        <v>621</v>
      </c>
      <c r="E143" t="s">
        <v>622</v>
      </c>
      <c r="F143" t="s">
        <v>623</v>
      </c>
      <c r="G143" s="2" t="s">
        <v>952</v>
      </c>
    </row>
    <row r="144" spans="1:7">
      <c r="A144" s="3">
        <v>143</v>
      </c>
      <c r="B144" t="s">
        <v>624</v>
      </c>
      <c r="C144" t="s">
        <v>969</v>
      </c>
      <c r="D144" t="s">
        <v>970</v>
      </c>
      <c r="E144" t="s">
        <v>971</v>
      </c>
      <c r="F144" t="s">
        <v>972</v>
      </c>
      <c r="G144" s="2" t="s">
        <v>952</v>
      </c>
    </row>
    <row r="145" spans="1:7">
      <c r="A145" s="3">
        <v>144</v>
      </c>
      <c r="B145" t="s">
        <v>990</v>
      </c>
      <c r="C145" t="s">
        <v>625</v>
      </c>
      <c r="D145" t="s">
        <v>626</v>
      </c>
      <c r="E145" t="s">
        <v>627</v>
      </c>
      <c r="F145" t="s">
        <v>628</v>
      </c>
      <c r="G145" s="2" t="s">
        <v>952</v>
      </c>
    </row>
    <row r="146" spans="1:7">
      <c r="A146" s="3">
        <v>145</v>
      </c>
      <c r="B146" t="s">
        <v>629</v>
      </c>
      <c r="C146" t="s">
        <v>630</v>
      </c>
      <c r="D146" t="s">
        <v>631</v>
      </c>
      <c r="E146" t="s">
        <v>632</v>
      </c>
      <c r="F146" t="s">
        <v>633</v>
      </c>
      <c r="G146" s="2" t="s">
        <v>952</v>
      </c>
    </row>
    <row r="147" spans="1:7">
      <c r="A147" s="3">
        <v>146</v>
      </c>
      <c r="B147" t="s">
        <v>890</v>
      </c>
      <c r="C147" t="s">
        <v>603</v>
      </c>
      <c r="D147" t="s">
        <v>604</v>
      </c>
      <c r="E147" t="s">
        <v>605</v>
      </c>
      <c r="F147" t="s">
        <v>606</v>
      </c>
      <c r="G147" s="2" t="s">
        <v>952</v>
      </c>
    </row>
    <row r="148" spans="1:7">
      <c r="A148" s="3">
        <v>147</v>
      </c>
      <c r="B148" t="s">
        <v>548</v>
      </c>
      <c r="C148" t="s">
        <v>549</v>
      </c>
      <c r="D148" t="s">
        <v>550</v>
      </c>
      <c r="E148" t="s">
        <v>551</v>
      </c>
      <c r="F148" t="s">
        <v>552</v>
      </c>
      <c r="G148" s="2" t="s">
        <v>952</v>
      </c>
    </row>
    <row r="149" spans="1:7">
      <c r="A149" s="3">
        <v>148</v>
      </c>
      <c r="B149" t="s">
        <v>553</v>
      </c>
      <c r="C149" t="s">
        <v>554</v>
      </c>
      <c r="D149" t="s">
        <v>555</v>
      </c>
      <c r="E149" t="s">
        <v>556</v>
      </c>
      <c r="F149" t="s">
        <v>557</v>
      </c>
      <c r="G149" s="2" t="s">
        <v>952</v>
      </c>
    </row>
    <row r="150" spans="1:7">
      <c r="A150" s="3">
        <v>149</v>
      </c>
      <c r="B150" t="s">
        <v>558</v>
      </c>
      <c r="C150" t="s">
        <v>559</v>
      </c>
      <c r="D150" t="s">
        <v>560</v>
      </c>
      <c r="E150" t="s">
        <v>561</v>
      </c>
      <c r="F150" t="s">
        <v>562</v>
      </c>
      <c r="G150" s="2" t="s">
        <v>952</v>
      </c>
    </row>
    <row r="151" spans="1:7">
      <c r="A151" s="3">
        <v>150</v>
      </c>
      <c r="B151" t="s">
        <v>837</v>
      </c>
      <c r="C151" t="s">
        <v>563</v>
      </c>
      <c r="D151" t="s">
        <v>564</v>
      </c>
      <c r="E151" t="s">
        <v>565</v>
      </c>
      <c r="F151" t="s">
        <v>566</v>
      </c>
      <c r="G151" s="2" t="s">
        <v>952</v>
      </c>
    </row>
    <row r="152" spans="1:7">
      <c r="A152" s="3">
        <v>151</v>
      </c>
      <c r="B152" t="s">
        <v>567</v>
      </c>
      <c r="C152" t="s">
        <v>568</v>
      </c>
      <c r="D152" t="s">
        <v>765</v>
      </c>
      <c r="E152" t="s">
        <v>569</v>
      </c>
      <c r="F152" t="s">
        <v>569</v>
      </c>
      <c r="G152" s="2" t="s">
        <v>952</v>
      </c>
    </row>
    <row r="153" spans="1:7">
      <c r="A153" s="3">
        <v>152</v>
      </c>
      <c r="B153" t="s">
        <v>570</v>
      </c>
      <c r="C153" t="s">
        <v>571</v>
      </c>
      <c r="D153" t="s">
        <v>572</v>
      </c>
      <c r="E153" t="s">
        <v>573</v>
      </c>
      <c r="F153" t="s">
        <v>573</v>
      </c>
      <c r="G153" s="2" t="s">
        <v>952</v>
      </c>
    </row>
    <row r="154" spans="1:7">
      <c r="A154" s="3">
        <v>153</v>
      </c>
      <c r="B154" t="s">
        <v>574</v>
      </c>
      <c r="C154" t="s">
        <v>575</v>
      </c>
      <c r="D154" t="s">
        <v>576</v>
      </c>
      <c r="E154" t="s">
        <v>577</v>
      </c>
      <c r="F154" t="s">
        <v>577</v>
      </c>
      <c r="G154" s="2" t="s">
        <v>952</v>
      </c>
    </row>
    <row r="155" spans="1:7">
      <c r="A155" s="3">
        <v>154</v>
      </c>
      <c r="B155" t="s">
        <v>578</v>
      </c>
      <c r="C155" t="s">
        <v>579</v>
      </c>
      <c r="D155" t="s">
        <v>580</v>
      </c>
      <c r="E155" t="s">
        <v>581</v>
      </c>
      <c r="F155" t="s">
        <v>582</v>
      </c>
      <c r="G155" s="2" t="s">
        <v>952</v>
      </c>
    </row>
    <row r="156" spans="1:7">
      <c r="A156" s="3">
        <v>155</v>
      </c>
      <c r="B156" t="s">
        <v>42</v>
      </c>
      <c r="C156" t="s">
        <v>648</v>
      </c>
      <c r="D156" t="s">
        <v>781</v>
      </c>
      <c r="E156" t="s">
        <v>649</v>
      </c>
      <c r="F156" t="s">
        <v>650</v>
      </c>
      <c r="G156" s="2" t="s">
        <v>952</v>
      </c>
    </row>
    <row r="157" spans="1:7">
      <c r="A157" s="3">
        <v>156</v>
      </c>
      <c r="B157" t="s">
        <v>651</v>
      </c>
      <c r="C157" t="s">
        <v>652</v>
      </c>
      <c r="D157" t="s">
        <v>782</v>
      </c>
      <c r="E157" t="s">
        <v>653</v>
      </c>
      <c r="F157" t="s">
        <v>653</v>
      </c>
      <c r="G157" s="2" t="s">
        <v>952</v>
      </c>
    </row>
    <row r="158" spans="1:7">
      <c r="A158" s="3">
        <v>157</v>
      </c>
      <c r="B158" t="s">
        <v>839</v>
      </c>
      <c r="C158" t="s">
        <v>654</v>
      </c>
      <c r="D158" t="s">
        <v>891</v>
      </c>
      <c r="E158" t="s">
        <v>655</v>
      </c>
      <c r="F158" t="s">
        <v>656</v>
      </c>
      <c r="G158" s="2" t="s">
        <v>952</v>
      </c>
    </row>
    <row r="159" spans="1:7">
      <c r="A159" s="3">
        <v>158</v>
      </c>
      <c r="B159" t="s">
        <v>660</v>
      </c>
      <c r="C159" t="s">
        <v>661</v>
      </c>
      <c r="D159" t="s">
        <v>783</v>
      </c>
      <c r="E159" t="s">
        <v>662</v>
      </c>
      <c r="F159" t="s">
        <v>663</v>
      </c>
      <c r="G159" s="2" t="s">
        <v>952</v>
      </c>
    </row>
    <row r="160" spans="1:7">
      <c r="A160" s="3">
        <v>159</v>
      </c>
      <c r="B160" t="s">
        <v>664</v>
      </c>
      <c r="C160" t="s">
        <v>892</v>
      </c>
      <c r="D160" t="s">
        <v>893</v>
      </c>
      <c r="E160" t="s">
        <v>665</v>
      </c>
      <c r="F160" t="s">
        <v>894</v>
      </c>
      <c r="G160" s="2" t="s">
        <v>952</v>
      </c>
    </row>
    <row r="161" spans="1:7">
      <c r="A161" s="3">
        <v>160</v>
      </c>
      <c r="B161" t="s">
        <v>634</v>
      </c>
      <c r="C161" t="s">
        <v>838</v>
      </c>
      <c r="D161" t="s">
        <v>806</v>
      </c>
      <c r="E161" t="s">
        <v>635</v>
      </c>
      <c r="F161" t="s">
        <v>636</v>
      </c>
      <c r="G161" s="2" t="s">
        <v>952</v>
      </c>
    </row>
    <row r="162" spans="1:7">
      <c r="A162" s="3">
        <v>161</v>
      </c>
      <c r="B162" t="s">
        <v>666</v>
      </c>
      <c r="C162" t="s">
        <v>895</v>
      </c>
      <c r="D162" t="s">
        <v>896</v>
      </c>
      <c r="E162" t="s">
        <v>667</v>
      </c>
      <c r="F162" t="s">
        <v>668</v>
      </c>
      <c r="G162" s="2" t="s">
        <v>952</v>
      </c>
    </row>
    <row r="163" spans="1:7">
      <c r="A163" s="3">
        <v>162</v>
      </c>
      <c r="B163" t="s">
        <v>43</v>
      </c>
      <c r="C163" t="s">
        <v>669</v>
      </c>
      <c r="D163" t="s">
        <v>776</v>
      </c>
      <c r="E163" t="s">
        <v>670</v>
      </c>
      <c r="F163" t="s">
        <v>670</v>
      </c>
      <c r="G163" s="2" t="s">
        <v>952</v>
      </c>
    </row>
    <row r="164" spans="1:7">
      <c r="A164" s="3">
        <v>163</v>
      </c>
      <c r="B164" t="s">
        <v>671</v>
      </c>
      <c r="C164" t="s">
        <v>672</v>
      </c>
      <c r="D164" t="s">
        <v>777</v>
      </c>
      <c r="E164" t="s">
        <v>673</v>
      </c>
      <c r="F164" t="s">
        <v>674</v>
      </c>
      <c r="G164" s="2" t="s">
        <v>952</v>
      </c>
    </row>
    <row r="165" spans="1:7">
      <c r="A165" s="3">
        <v>164</v>
      </c>
      <c r="B165" t="s">
        <v>897</v>
      </c>
      <c r="C165" t="s">
        <v>898</v>
      </c>
      <c r="D165" t="s">
        <v>899</v>
      </c>
      <c r="E165" t="s">
        <v>900</v>
      </c>
      <c r="F165" t="s">
        <v>901</v>
      </c>
      <c r="G165" s="2" t="s">
        <v>952</v>
      </c>
    </row>
    <row r="166" spans="1:7">
      <c r="A166" s="3">
        <v>165</v>
      </c>
      <c r="B166" t="s">
        <v>675</v>
      </c>
      <c r="C166" t="s">
        <v>676</v>
      </c>
      <c r="D166" t="s">
        <v>778</v>
      </c>
      <c r="E166" t="s">
        <v>677</v>
      </c>
      <c r="F166" t="s">
        <v>678</v>
      </c>
      <c r="G166" s="2" t="s">
        <v>952</v>
      </c>
    </row>
    <row r="167" spans="1:7">
      <c r="A167" s="3">
        <v>166</v>
      </c>
      <c r="B167" t="s">
        <v>637</v>
      </c>
      <c r="C167" t="s">
        <v>638</v>
      </c>
      <c r="D167" t="s">
        <v>766</v>
      </c>
      <c r="E167" t="s">
        <v>639</v>
      </c>
      <c r="F167" t="s">
        <v>640</v>
      </c>
      <c r="G167" s="2" t="s">
        <v>952</v>
      </c>
    </row>
    <row r="168" spans="1:7">
      <c r="A168" s="3">
        <v>167</v>
      </c>
      <c r="B168" t="s">
        <v>641</v>
      </c>
      <c r="C168" t="s">
        <v>642</v>
      </c>
      <c r="D168" t="s">
        <v>767</v>
      </c>
      <c r="E168" t="s">
        <v>643</v>
      </c>
      <c r="F168" t="s">
        <v>644</v>
      </c>
      <c r="G168" s="2" t="s">
        <v>952</v>
      </c>
    </row>
    <row r="169" spans="1:7">
      <c r="A169" s="3">
        <v>168</v>
      </c>
      <c r="B169" t="s">
        <v>41</v>
      </c>
      <c r="C169" t="s">
        <v>684</v>
      </c>
      <c r="D169" t="s">
        <v>779</v>
      </c>
      <c r="E169" t="s">
        <v>685</v>
      </c>
      <c r="F169" t="s">
        <v>686</v>
      </c>
      <c r="G169" s="2" t="s">
        <v>952</v>
      </c>
    </row>
    <row r="170" spans="1:7">
      <c r="A170" s="3">
        <v>169</v>
      </c>
      <c r="B170" t="s">
        <v>14</v>
      </c>
      <c r="C170" t="s">
        <v>687</v>
      </c>
      <c r="D170" t="s">
        <v>780</v>
      </c>
      <c r="E170" t="s">
        <v>688</v>
      </c>
      <c r="F170" t="s">
        <v>689</v>
      </c>
      <c r="G170" s="2" t="s">
        <v>952</v>
      </c>
    </row>
    <row r="171" spans="1:7">
      <c r="A171" s="3">
        <v>170</v>
      </c>
      <c r="B171" t="s">
        <v>774</v>
      </c>
      <c r="C171" t="s">
        <v>657</v>
      </c>
      <c r="D171" t="s">
        <v>775</v>
      </c>
      <c r="E171" t="s">
        <v>658</v>
      </c>
      <c r="F171" t="s">
        <v>659</v>
      </c>
      <c r="G171" s="2" t="s">
        <v>952</v>
      </c>
    </row>
    <row r="172" spans="1:7">
      <c r="A172" s="3">
        <v>171</v>
      </c>
      <c r="B172" t="s">
        <v>27</v>
      </c>
      <c r="C172" t="s">
        <v>645</v>
      </c>
      <c r="D172" t="s">
        <v>768</v>
      </c>
      <c r="E172" t="s">
        <v>646</v>
      </c>
      <c r="F172" t="s">
        <v>647</v>
      </c>
      <c r="G172" s="2" t="s">
        <v>952</v>
      </c>
    </row>
    <row r="173" spans="1:7">
      <c r="A173" s="3">
        <v>172</v>
      </c>
      <c r="B173" t="s">
        <v>769</v>
      </c>
      <c r="C173" t="s">
        <v>770</v>
      </c>
      <c r="D173" t="s">
        <v>771</v>
      </c>
      <c r="E173" t="s">
        <v>772</v>
      </c>
      <c r="F173" t="s">
        <v>773</v>
      </c>
      <c r="G173" s="2" t="s">
        <v>952</v>
      </c>
    </row>
    <row r="174" spans="1:7">
      <c r="A174" s="3">
        <v>173</v>
      </c>
      <c r="B174" t="s">
        <v>679</v>
      </c>
      <c r="C174" t="s">
        <v>680</v>
      </c>
      <c r="D174" t="s">
        <v>681</v>
      </c>
      <c r="E174" t="s">
        <v>682</v>
      </c>
      <c r="F174" t="s">
        <v>683</v>
      </c>
      <c r="G174" s="2" t="s">
        <v>952</v>
      </c>
    </row>
    <row r="175" spans="1:7">
      <c r="A175" s="93">
        <v>200</v>
      </c>
      <c r="B175" s="92" t="s">
        <v>991</v>
      </c>
      <c r="G175" s="2" t="s">
        <v>945</v>
      </c>
    </row>
    <row r="176" spans="1:7">
      <c r="A176" s="93">
        <v>201</v>
      </c>
      <c r="B176" t="s">
        <v>992</v>
      </c>
      <c r="G176" s="2" t="s">
        <v>945</v>
      </c>
    </row>
    <row r="177" spans="1:7">
      <c r="A177" s="93">
        <v>202</v>
      </c>
      <c r="B177" t="s">
        <v>993</v>
      </c>
      <c r="G177" s="2" t="s">
        <v>945</v>
      </c>
    </row>
    <row r="178" spans="1:7">
      <c r="A178" s="93">
        <v>203</v>
      </c>
      <c r="B178" s="92" t="s">
        <v>994</v>
      </c>
      <c r="G178" s="2" t="s">
        <v>945</v>
      </c>
    </row>
    <row r="179" spans="1:7">
      <c r="A179" s="93">
        <v>204</v>
      </c>
      <c r="B179" s="92" t="s">
        <v>995</v>
      </c>
      <c r="G179" s="2" t="s">
        <v>945</v>
      </c>
    </row>
    <row r="180" spans="1:7">
      <c r="A180" s="93">
        <v>205</v>
      </c>
      <c r="B180" s="92" t="s">
        <v>973</v>
      </c>
      <c r="G180" s="2" t="s">
        <v>945</v>
      </c>
    </row>
    <row r="181" spans="1:7">
      <c r="A181" s="93">
        <v>206</v>
      </c>
      <c r="B181" s="92" t="s">
        <v>974</v>
      </c>
      <c r="G181" s="2" t="s">
        <v>945</v>
      </c>
    </row>
    <row r="182" spans="1:7">
      <c r="A182" s="93">
        <v>207</v>
      </c>
      <c r="B182" t="s">
        <v>975</v>
      </c>
      <c r="G182" s="2" t="s">
        <v>945</v>
      </c>
    </row>
    <row r="183" spans="1:7">
      <c r="A183" s="93">
        <v>208</v>
      </c>
      <c r="B183" s="92" t="s">
        <v>976</v>
      </c>
      <c r="G183" s="2" t="s">
        <v>945</v>
      </c>
    </row>
    <row r="184" spans="1:7">
      <c r="A184" s="93">
        <v>209</v>
      </c>
      <c r="B184" s="92" t="s">
        <v>977</v>
      </c>
      <c r="G184" s="2" t="s">
        <v>945</v>
      </c>
    </row>
    <row r="185" spans="1:7">
      <c r="A185" s="93">
        <v>210</v>
      </c>
      <c r="B185" s="92" t="s">
        <v>978</v>
      </c>
      <c r="G185" s="2" t="s">
        <v>945</v>
      </c>
    </row>
    <row r="186" spans="1:7">
      <c r="A186" s="93">
        <v>211</v>
      </c>
      <c r="B186" t="s">
        <v>996</v>
      </c>
      <c r="G186" s="2" t="s">
        <v>945</v>
      </c>
    </row>
    <row r="187" spans="1:7">
      <c r="A187" s="93">
        <v>212</v>
      </c>
      <c r="B187" t="s">
        <v>979</v>
      </c>
      <c r="G187" s="2" t="s">
        <v>945</v>
      </c>
    </row>
    <row r="188" spans="1:7">
      <c r="A188" s="93">
        <v>213</v>
      </c>
      <c r="B188" s="92" t="s">
        <v>980</v>
      </c>
      <c r="G188" s="2" t="s">
        <v>945</v>
      </c>
    </row>
    <row r="189" spans="1:7">
      <c r="A189" s="93">
        <v>214</v>
      </c>
      <c r="B189" s="92" t="s">
        <v>997</v>
      </c>
      <c r="G189" s="2" t="s">
        <v>945</v>
      </c>
    </row>
    <row r="190" spans="1:7">
      <c r="A190" s="93">
        <v>215</v>
      </c>
      <c r="B190" s="92" t="s">
        <v>981</v>
      </c>
      <c r="G190" s="2" t="s">
        <v>945</v>
      </c>
    </row>
    <row r="191" spans="1:7">
      <c r="A191" s="93">
        <v>216</v>
      </c>
      <c r="B191" s="92" t="s">
        <v>998</v>
      </c>
      <c r="G191" s="2" t="s">
        <v>945</v>
      </c>
    </row>
    <row r="192" spans="1:7">
      <c r="A192" s="93">
        <v>217</v>
      </c>
      <c r="B192" s="92" t="s">
        <v>999</v>
      </c>
      <c r="G192" s="2" t="s">
        <v>945</v>
      </c>
    </row>
    <row r="193" spans="1:7">
      <c r="A193" s="93">
        <v>218</v>
      </c>
      <c r="B193" t="s">
        <v>982</v>
      </c>
      <c r="G193" s="2" t="s">
        <v>945</v>
      </c>
    </row>
    <row r="194" spans="1:7">
      <c r="A194" s="93">
        <v>219</v>
      </c>
      <c r="B194" s="92" t="s">
        <v>1000</v>
      </c>
      <c r="G194" s="2" t="s">
        <v>945</v>
      </c>
    </row>
    <row r="195" spans="1:7">
      <c r="A195" s="93">
        <v>220</v>
      </c>
      <c r="B195" s="92" t="s">
        <v>1001</v>
      </c>
      <c r="G195" s="2" t="s">
        <v>945</v>
      </c>
    </row>
    <row r="196" spans="1:7">
      <c r="A196" s="93">
        <v>221</v>
      </c>
      <c r="B196" t="s">
        <v>1002</v>
      </c>
      <c r="G196" s="2" t="s">
        <v>945</v>
      </c>
    </row>
    <row r="197" spans="1:7">
      <c r="A197" s="93">
        <v>222</v>
      </c>
      <c r="B197" s="92" t="s">
        <v>983</v>
      </c>
      <c r="G197" s="2" t="s">
        <v>945</v>
      </c>
    </row>
    <row r="198" spans="1:7">
      <c r="A198" s="93">
        <v>223</v>
      </c>
      <c r="B198" s="92" t="s">
        <v>984</v>
      </c>
      <c r="G198" s="2" t="s">
        <v>945</v>
      </c>
    </row>
    <row r="199" spans="1:7">
      <c r="A199" s="93">
        <v>224</v>
      </c>
      <c r="B199" s="92" t="s">
        <v>1003</v>
      </c>
      <c r="G199" s="2" t="s">
        <v>945</v>
      </c>
    </row>
    <row r="200" spans="1:7">
      <c r="A200" s="93">
        <v>225</v>
      </c>
      <c r="B200" s="92" t="s">
        <v>985</v>
      </c>
      <c r="G200" s="2" t="s">
        <v>945</v>
      </c>
    </row>
    <row r="201" spans="1:7">
      <c r="A201" s="93">
        <v>226</v>
      </c>
      <c r="B201" s="92" t="s">
        <v>986</v>
      </c>
      <c r="G201" s="2" t="s">
        <v>945</v>
      </c>
    </row>
    <row r="202" spans="1:7">
      <c r="A202" s="93">
        <v>227</v>
      </c>
      <c r="B202" s="92" t="s">
        <v>1004</v>
      </c>
      <c r="G202" s="2" t="s">
        <v>945</v>
      </c>
    </row>
    <row r="203" spans="1:7">
      <c r="A203" s="93">
        <v>228</v>
      </c>
      <c r="B203" t="s">
        <v>1005</v>
      </c>
      <c r="G203" s="2" t="s">
        <v>945</v>
      </c>
    </row>
    <row r="204" spans="1:7">
      <c r="A204" s="93">
        <v>229</v>
      </c>
      <c r="B204" t="s">
        <v>1006</v>
      </c>
      <c r="G204" s="2" t="s">
        <v>945</v>
      </c>
    </row>
    <row r="205" spans="1:7">
      <c r="A205" s="93">
        <v>230</v>
      </c>
      <c r="B205" t="s">
        <v>1007</v>
      </c>
      <c r="G205" s="2" t="s">
        <v>945</v>
      </c>
    </row>
    <row r="206" spans="1:7">
      <c r="A206" s="93">
        <v>231</v>
      </c>
      <c r="B206" t="s">
        <v>1008</v>
      </c>
      <c r="G206" s="2" t="s">
        <v>945</v>
      </c>
    </row>
    <row r="207" spans="1:7">
      <c r="A207" s="93">
        <v>232</v>
      </c>
      <c r="B207" t="s">
        <v>1009</v>
      </c>
      <c r="G207" s="2" t="s">
        <v>945</v>
      </c>
    </row>
    <row r="208" spans="1:7">
      <c r="A208" s="93">
        <v>233</v>
      </c>
      <c r="B208" t="s">
        <v>1010</v>
      </c>
      <c r="G208" s="2" t="s">
        <v>945</v>
      </c>
    </row>
    <row r="209" spans="1:1">
      <c r="A209" s="93"/>
    </row>
    <row r="210" spans="1:1">
      <c r="A210" s="93"/>
    </row>
    <row r="211" spans="1:1">
      <c r="A211" s="93"/>
    </row>
    <row r="212" spans="1:1">
      <c r="A212" s="93"/>
    </row>
  </sheetData>
  <sheetProtection algorithmName="SHA-512" hashValue="zUT7xlcYQQ+fam7lZseWtpQvIRAkmkpm2FcnSAytqVSlQ1nMT1vD+c7s7MQpNAV8C4mfc/VS+/v0RU68lk9D8g==" saltValue="TKTUOdDn9/QTpCdjFo6Vig==" spinCount="100000" sheet="1" objects="1" scenarios="1"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31"/>
  <sheetViews>
    <sheetView showGridLines="0" zoomScaleNormal="100" workbookViewId="0">
      <selection activeCell="C3" sqref="C3"/>
    </sheetView>
  </sheetViews>
  <sheetFormatPr defaultColWidth="9" defaultRowHeight="13.5"/>
  <cols>
    <col min="1" max="1" width="3.5" style="33" customWidth="1"/>
    <col min="2" max="2" width="14" style="33" customWidth="1"/>
    <col min="3" max="3" width="14.875" style="33" customWidth="1"/>
    <col min="4" max="5" width="7.75" style="33" customWidth="1"/>
    <col min="6" max="6" width="18" style="33" customWidth="1"/>
    <col min="7" max="7" width="8" style="33" customWidth="1"/>
    <col min="8" max="8" width="13" style="33" customWidth="1"/>
    <col min="9" max="9" width="3" style="33" customWidth="1"/>
    <col min="10" max="10" width="4.5" style="33" customWidth="1"/>
    <col min="11" max="11" width="5" style="33" customWidth="1"/>
    <col min="12" max="12" width="5.25" style="33" customWidth="1"/>
    <col min="13" max="13" width="6.25" style="33" customWidth="1"/>
    <col min="14" max="23" width="5" style="33" customWidth="1"/>
    <col min="24" max="16384" width="9" style="33"/>
  </cols>
  <sheetData>
    <row r="1" spans="1:13" ht="31.5" customHeight="1" thickBot="1">
      <c r="A1" s="32"/>
      <c r="B1" s="203" t="s">
        <v>988</v>
      </c>
      <c r="C1" s="203"/>
      <c r="D1" s="203"/>
      <c r="E1" s="203"/>
      <c r="F1" s="203"/>
      <c r="G1" s="203"/>
      <c r="H1" s="102"/>
      <c r="I1" s="32"/>
      <c r="J1" s="32"/>
      <c r="K1" s="32"/>
    </row>
    <row r="2" spans="1:13" ht="9" customHeight="1" thickTop="1">
      <c r="A2" s="32"/>
      <c r="B2" s="34"/>
      <c r="C2" s="35"/>
      <c r="D2" s="36"/>
      <c r="E2" s="36"/>
      <c r="F2" s="36"/>
      <c r="G2" s="36"/>
      <c r="H2" s="37"/>
      <c r="I2" s="32"/>
      <c r="J2" s="32"/>
      <c r="K2" s="32"/>
    </row>
    <row r="3" spans="1:13" ht="18.75" customHeight="1">
      <c r="A3" s="32"/>
      <c r="B3" s="38" t="s">
        <v>948</v>
      </c>
      <c r="C3" s="4"/>
      <c r="D3" s="39" t="s">
        <v>954</v>
      </c>
      <c r="E3" s="40"/>
      <c r="F3" s="40"/>
      <c r="G3" s="40"/>
      <c r="H3" s="41"/>
      <c r="I3" s="32"/>
      <c r="J3" s="32"/>
      <c r="K3" s="32"/>
    </row>
    <row r="4" spans="1:13" ht="16.5" customHeight="1">
      <c r="A4" s="32"/>
      <c r="B4" s="42" t="s">
        <v>947</v>
      </c>
      <c r="C4" s="43" t="str">
        <f>IF(C3="","",VLOOKUP($C$3,所属一覧!$A$2:$F$250,2,FALSE))</f>
        <v/>
      </c>
      <c r="D4" s="40"/>
      <c r="E4" s="40"/>
      <c r="F4" s="40"/>
      <c r="G4" s="40"/>
      <c r="H4" s="41"/>
      <c r="I4" s="32"/>
      <c r="J4" s="32"/>
      <c r="K4" s="32"/>
    </row>
    <row r="5" spans="1:13" ht="13.5" customHeight="1">
      <c r="A5" s="32"/>
      <c r="B5" s="42" t="s">
        <v>691</v>
      </c>
      <c r="C5" s="202" t="str">
        <f>IF(C3="","",VLOOKUP($C$3,所属一覧!$A$2:$F$250,3,FALSE))</f>
        <v/>
      </c>
      <c r="D5" s="202"/>
      <c r="E5" s="202"/>
      <c r="F5" s="202"/>
      <c r="G5" s="43"/>
      <c r="H5" s="44"/>
      <c r="I5" s="32"/>
      <c r="J5" s="32"/>
      <c r="K5" s="32"/>
    </row>
    <row r="6" spans="1:13" ht="13.5" customHeight="1">
      <c r="A6" s="32"/>
      <c r="B6" s="42" t="s">
        <v>52</v>
      </c>
      <c r="C6" s="202" t="str">
        <f>IF(C3="","",VLOOKUP($C$3,所属一覧!$A$2:$F$250,4,FALSE))</f>
        <v/>
      </c>
      <c r="D6" s="202"/>
      <c r="E6" s="202"/>
      <c r="F6" s="202"/>
      <c r="G6" s="43"/>
      <c r="H6" s="44"/>
      <c r="I6" s="32"/>
      <c r="J6" s="32"/>
      <c r="K6" s="32"/>
    </row>
    <row r="7" spans="1:13" ht="13.5" customHeight="1">
      <c r="A7" s="32"/>
      <c r="B7" s="42" t="s">
        <v>690</v>
      </c>
      <c r="C7" s="202" t="str">
        <f>IF(C3="","","TEL："&amp;VLOOKUP($C$3,所属一覧!$A$2:$F$250,5,FALSE)&amp;"　FAX："&amp;VLOOKUP($C$3,所属一覧!$A$2:$F$250,6,FALSE))</f>
        <v/>
      </c>
      <c r="D7" s="202"/>
      <c r="E7" s="202"/>
      <c r="F7" s="202"/>
      <c r="G7" s="43"/>
      <c r="H7" s="44"/>
      <c r="I7" s="32"/>
      <c r="J7" s="32"/>
      <c r="K7" s="32"/>
    </row>
    <row r="8" spans="1:13" ht="6.75" customHeight="1">
      <c r="A8" s="32"/>
      <c r="B8" s="45"/>
      <c r="C8" s="46"/>
      <c r="D8" s="47"/>
      <c r="E8" s="48"/>
      <c r="F8" s="46"/>
      <c r="G8" s="46"/>
      <c r="H8" s="49"/>
      <c r="I8" s="32"/>
      <c r="J8" s="32"/>
      <c r="K8" s="32"/>
    </row>
    <row r="9" spans="1:13" ht="21.75" customHeight="1">
      <c r="A9" s="32"/>
      <c r="B9" s="50" t="s">
        <v>694</v>
      </c>
      <c r="C9" s="51"/>
      <c r="D9" s="52"/>
      <c r="E9" s="53"/>
      <c r="F9" s="51"/>
      <c r="G9" s="43"/>
      <c r="H9" s="44"/>
      <c r="I9" s="32"/>
      <c r="J9" s="32"/>
      <c r="K9" s="32"/>
    </row>
    <row r="10" spans="1:13" ht="18" customHeight="1">
      <c r="A10" s="32"/>
      <c r="B10" s="54" t="s">
        <v>946</v>
      </c>
      <c r="C10" s="1"/>
      <c r="D10" s="55"/>
      <c r="E10" s="56"/>
      <c r="F10" s="43"/>
      <c r="G10" s="43"/>
      <c r="H10" s="44"/>
      <c r="I10" s="32"/>
      <c r="J10" s="32"/>
      <c r="K10" s="32"/>
    </row>
    <row r="11" spans="1:13" ht="5.25" customHeight="1">
      <c r="A11" s="32"/>
      <c r="B11" s="54"/>
      <c r="C11" s="43"/>
      <c r="D11" s="55"/>
      <c r="E11" s="56"/>
      <c r="F11" s="43"/>
      <c r="G11" s="43"/>
      <c r="H11" s="44"/>
      <c r="I11" s="32"/>
      <c r="J11" s="32"/>
      <c r="K11" s="32"/>
    </row>
    <row r="12" spans="1:13" ht="16.5" customHeight="1">
      <c r="A12" s="32"/>
      <c r="B12" s="57" t="s">
        <v>693</v>
      </c>
      <c r="C12" s="1"/>
      <c r="D12" s="207" t="s">
        <v>692</v>
      </c>
      <c r="E12" s="208"/>
      <c r="F12" s="103"/>
      <c r="G12" s="43"/>
      <c r="H12" s="44"/>
      <c r="I12" s="32"/>
      <c r="J12" s="32"/>
      <c r="K12" s="32"/>
    </row>
    <row r="13" spans="1:13" ht="13.5" customHeight="1" thickBot="1">
      <c r="A13" s="32"/>
      <c r="B13" s="58"/>
      <c r="C13" s="59"/>
      <c r="D13" s="59"/>
      <c r="E13" s="60"/>
      <c r="F13" s="61"/>
      <c r="G13" s="61"/>
      <c r="H13" s="62"/>
      <c r="I13" s="32"/>
      <c r="J13" s="32"/>
      <c r="K13" s="32"/>
    </row>
    <row r="14" spans="1:13" ht="14.25" thickTop="1">
      <c r="A14" s="63"/>
      <c r="B14" s="63" t="s">
        <v>61</v>
      </c>
      <c r="C14" s="63"/>
      <c r="D14" s="63"/>
      <c r="E14" s="63"/>
      <c r="F14" s="63"/>
      <c r="G14" s="63"/>
      <c r="H14" s="63"/>
      <c r="I14" s="63"/>
      <c r="J14" s="63"/>
      <c r="K14" s="63"/>
      <c r="L14" s="7"/>
      <c r="M14" s="7"/>
    </row>
    <row r="15" spans="1:13" ht="13.5" customHeight="1">
      <c r="A15" s="63"/>
      <c r="B15" s="64" t="s">
        <v>8</v>
      </c>
      <c r="C15" s="64" t="s">
        <v>7</v>
      </c>
      <c r="D15" s="205" t="s">
        <v>955</v>
      </c>
      <c r="E15" s="206"/>
      <c r="F15" s="266" t="s">
        <v>1012</v>
      </c>
      <c r="G15" s="267"/>
      <c r="H15" s="267"/>
      <c r="I15" s="268"/>
      <c r="J15" s="268"/>
      <c r="K15" s="268"/>
      <c r="L15" s="7"/>
      <c r="M15" s="7"/>
    </row>
    <row r="16" spans="1:13" ht="14.25">
      <c r="A16" s="63"/>
      <c r="B16" s="65" t="str">
        <f>D16+E16&amp;"名×1000円"</f>
        <v>0名×1000円</v>
      </c>
      <c r="C16" s="66">
        <f>1000*(D16+E16)</f>
        <v>0</v>
      </c>
      <c r="D16" s="67">
        <f>40-COUNTBLANK(男子!$C$6:$C$45)</f>
        <v>0</v>
      </c>
      <c r="E16" s="68">
        <f>40-COUNTBLANK(女子!$C$6:$C$45)</f>
        <v>0</v>
      </c>
      <c r="F16" s="266"/>
      <c r="G16" s="267"/>
      <c r="H16" s="267"/>
      <c r="I16" s="268"/>
      <c r="J16" s="268"/>
      <c r="K16" s="268"/>
      <c r="L16" s="7"/>
      <c r="M16" s="7"/>
    </row>
    <row r="17" spans="1:13" ht="14.25" hidden="1" customHeight="1">
      <c r="A17" s="63"/>
      <c r="B17" s="69"/>
      <c r="C17" s="70"/>
      <c r="D17" s="95"/>
      <c r="E17" s="98"/>
      <c r="F17" s="266"/>
      <c r="G17" s="267"/>
      <c r="H17" s="267"/>
      <c r="I17" s="268"/>
      <c r="J17" s="268"/>
      <c r="K17" s="268"/>
      <c r="L17" s="7"/>
      <c r="M17" s="7"/>
    </row>
    <row r="18" spans="1:13" ht="15" hidden="1" thickBot="1">
      <c r="A18" s="63"/>
      <c r="B18" s="71"/>
      <c r="C18" s="72"/>
      <c r="D18" s="96"/>
      <c r="E18" s="99"/>
      <c r="F18" s="73"/>
      <c r="G18" s="63"/>
      <c r="H18" s="63"/>
      <c r="I18" s="63"/>
      <c r="J18" s="63"/>
      <c r="K18" s="63"/>
      <c r="L18" s="7"/>
      <c r="M18" s="7"/>
    </row>
    <row r="19" spans="1:13" ht="13.5" hidden="1" customHeight="1" thickTop="1">
      <c r="A19" s="63"/>
      <c r="B19" s="74" t="s">
        <v>19</v>
      </c>
      <c r="C19" s="75"/>
      <c r="D19" s="97">
        <f>SUM(D16:D18)</f>
        <v>0</v>
      </c>
      <c r="E19" s="100"/>
      <c r="F19" s="94"/>
      <c r="G19" s="63"/>
      <c r="H19" s="63"/>
      <c r="I19" s="63"/>
      <c r="J19" s="63"/>
      <c r="K19" s="63"/>
      <c r="L19" s="7"/>
      <c r="M19" s="7"/>
    </row>
    <row r="20" spans="1:13" ht="11.25" hidden="1" customHeight="1">
      <c r="A20" s="76">
        <f>C3</f>
        <v>0</v>
      </c>
      <c r="B20" s="76" t="str">
        <f>C4</f>
        <v/>
      </c>
      <c r="C20" s="76">
        <f>C12</f>
        <v>0</v>
      </c>
      <c r="D20" s="76">
        <f>F12</f>
        <v>0</v>
      </c>
      <c r="E20" s="191">
        <f>C16</f>
        <v>0</v>
      </c>
      <c r="F20" s="77"/>
      <c r="G20" s="76"/>
      <c r="H20" s="76"/>
      <c r="I20" s="76"/>
      <c r="J20" s="76"/>
      <c r="K20" s="76"/>
      <c r="L20" s="78"/>
      <c r="M20" s="7"/>
    </row>
    <row r="21" spans="1:13" ht="16.5" customHeight="1">
      <c r="A21" s="63"/>
      <c r="B21" s="79" t="s">
        <v>0</v>
      </c>
      <c r="C21" s="80"/>
      <c r="D21" s="80"/>
      <c r="E21" s="80"/>
      <c r="F21" s="80"/>
      <c r="G21" s="80"/>
      <c r="H21" s="80"/>
      <c r="I21" s="80"/>
      <c r="J21" s="80"/>
      <c r="K21" s="80"/>
      <c r="L21" s="7"/>
      <c r="M21" s="7"/>
    </row>
    <row r="22" spans="1:13" ht="22.5" customHeight="1">
      <c r="A22" s="63"/>
      <c r="B22" s="204" t="s">
        <v>1</v>
      </c>
      <c r="C22" s="204"/>
      <c r="D22" s="204"/>
      <c r="E22" s="204"/>
      <c r="F22" s="204"/>
      <c r="G22" s="204"/>
      <c r="H22" s="204"/>
      <c r="I22" s="204"/>
      <c r="J22" s="204"/>
      <c r="K22" s="204"/>
      <c r="L22" s="7"/>
      <c r="M22" s="7"/>
    </row>
    <row r="23" spans="1:13" ht="17.25" customHeight="1">
      <c r="A23" s="63"/>
      <c r="B23" s="101" t="str">
        <f>C3&amp;C4&amp;".xls"</f>
        <v>.xls</v>
      </c>
      <c r="C23" s="79"/>
      <c r="D23" s="81" t="s">
        <v>943</v>
      </c>
      <c r="E23" s="79"/>
      <c r="F23" s="79"/>
      <c r="G23" s="79"/>
      <c r="H23" s="79"/>
      <c r="I23" s="79"/>
      <c r="J23" s="79"/>
      <c r="K23" s="79"/>
      <c r="L23" s="7"/>
      <c r="M23" s="7"/>
    </row>
    <row r="24" spans="1:13" ht="39" customHeight="1">
      <c r="A24" s="63"/>
      <c r="B24" s="204" t="s">
        <v>906</v>
      </c>
      <c r="C24" s="204"/>
      <c r="D24" s="204"/>
      <c r="E24" s="204"/>
      <c r="F24" s="204"/>
      <c r="G24" s="204"/>
      <c r="H24" s="204"/>
      <c r="I24" s="204"/>
      <c r="J24" s="204"/>
      <c r="K24" s="204"/>
      <c r="L24" s="7"/>
      <c r="M24" s="7"/>
    </row>
    <row r="25" spans="1:13" customFormat="1" ht="35.25" customHeight="1">
      <c r="A25" s="269"/>
      <c r="B25" s="270" t="s">
        <v>1013</v>
      </c>
      <c r="C25" s="270"/>
      <c r="D25" s="270"/>
      <c r="E25" s="270"/>
      <c r="F25" s="270"/>
      <c r="G25" s="270"/>
      <c r="H25" s="270"/>
      <c r="I25" s="270"/>
      <c r="J25" s="271"/>
    </row>
    <row r="26" spans="1:13" ht="33.75" customHeight="1">
      <c r="A26" s="63"/>
      <c r="B26" s="272" t="s">
        <v>1014</v>
      </c>
      <c r="C26" s="272"/>
      <c r="D26" s="272"/>
      <c r="E26" s="272"/>
      <c r="F26" s="272"/>
      <c r="G26" s="272"/>
      <c r="H26" s="272"/>
      <c r="I26" s="272"/>
      <c r="J26" s="79"/>
      <c r="K26" s="7"/>
      <c r="L26" s="7"/>
    </row>
    <row r="27" spans="1:13" ht="44.25" customHeight="1">
      <c r="A27" s="63"/>
      <c r="B27" s="273" t="s">
        <v>1015</v>
      </c>
      <c r="C27" s="273"/>
      <c r="D27" s="273"/>
      <c r="E27" s="273"/>
      <c r="F27" s="273"/>
      <c r="G27" s="273"/>
      <c r="H27" s="273"/>
      <c r="I27" s="273"/>
      <c r="J27" s="79"/>
      <c r="K27" s="7"/>
      <c r="L27" s="7"/>
    </row>
    <row r="28" spans="1:13" ht="50.25" customHeight="1">
      <c r="A28" s="63"/>
      <c r="B28" s="204" t="s">
        <v>902</v>
      </c>
      <c r="C28" s="204"/>
      <c r="D28" s="204"/>
      <c r="E28" s="204"/>
      <c r="F28" s="204"/>
      <c r="G28" s="204"/>
      <c r="H28" s="204"/>
      <c r="I28" s="204"/>
      <c r="J28" s="204"/>
      <c r="K28" s="204"/>
      <c r="L28" s="7"/>
      <c r="M28" s="7"/>
    </row>
    <row r="29" spans="1:13">
      <c r="A29" s="209" t="s">
        <v>1016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</row>
    <row r="30" spans="1:13" ht="13.5" customHeight="1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</row>
    <row r="31" spans="1:13" ht="13.5" customHeight="1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</sheetData>
  <sheetProtection algorithmName="SHA-512" hashValue="eJDcjB7jjAo9/upDDvvJeBSNOmB0G030nVzqwGIiLcZlq+gAwRsH/e2h0ppWaFTFdOc2tK2CXobFVGGGC/SVqQ==" saltValue="zVFIP7BQ0xNVy2pY8SfzMQ==" spinCount="100000" sheet="1" selectLockedCells="1"/>
  <mergeCells count="15">
    <mergeCell ref="A29:K31"/>
    <mergeCell ref="B28:K28"/>
    <mergeCell ref="B24:K24"/>
    <mergeCell ref="B25:I25"/>
    <mergeCell ref="B26:I26"/>
    <mergeCell ref="B27:I27"/>
    <mergeCell ref="C6:F6"/>
    <mergeCell ref="C7:F7"/>
    <mergeCell ref="B1:G1"/>
    <mergeCell ref="B22:K22"/>
    <mergeCell ref="C5:F5"/>
    <mergeCell ref="D15:E15"/>
    <mergeCell ref="D12:E12"/>
    <mergeCell ref="F15:H17"/>
    <mergeCell ref="I15:K17"/>
  </mergeCells>
  <phoneticPr fontId="2"/>
  <dataValidations count="2">
    <dataValidation allowBlank="1" showInputMessage="1" showErrorMessage="1" sqref="C12 C10 F12" xr:uid="{00000000-0002-0000-0100-000000000000}"/>
    <dataValidation type="whole" operator="lessThan" allowBlank="1" showErrorMessage="1" error="学校一覧表から番号を入力してください。" sqref="C3" xr:uid="{00000000-0002-0000-0100-000001000000}">
      <formula1>300</formula1>
    </dataValidation>
  </dataValidations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114300</xdr:colOff>
                    <xdr:row>14</xdr:row>
                    <xdr:rowOff>19050</xdr:rowOff>
                  </from>
                  <to>
                    <xdr:col>14</xdr:col>
                    <xdr:colOff>19050</xdr:colOff>
                    <xdr:row>15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R91"/>
  <sheetViews>
    <sheetView showGridLines="0" zoomScaleNormal="100" workbookViewId="0">
      <selection activeCell="E6" sqref="E6"/>
    </sheetView>
  </sheetViews>
  <sheetFormatPr defaultColWidth="9" defaultRowHeight="13.5"/>
  <cols>
    <col min="1" max="1" width="3" style="7" customWidth="1"/>
    <col min="2" max="2" width="7.75" style="7" customWidth="1"/>
    <col min="3" max="3" width="13.75" style="7" customWidth="1"/>
    <col min="4" max="4" width="15.125" style="7" customWidth="1"/>
    <col min="5" max="5" width="3.625" style="7" customWidth="1"/>
    <col min="6" max="6" width="9.875" style="7" customWidth="1"/>
    <col min="7" max="7" width="7.5" style="7" customWidth="1"/>
    <col min="8" max="8" width="9.625" style="7" customWidth="1"/>
    <col min="9" max="9" width="7.125" style="7" customWidth="1"/>
    <col min="10" max="11" width="5.625" style="7" customWidth="1"/>
    <col min="12" max="12" width="19.625" style="7" customWidth="1"/>
    <col min="13" max="13" width="10.625" style="7" customWidth="1"/>
    <col min="14" max="14" width="9.625" style="7" bestFit="1" customWidth="1"/>
    <col min="15" max="16" width="6.5" style="7" hidden="1" customWidth="1"/>
    <col min="17" max="17" width="10.25" style="7" hidden="1" customWidth="1"/>
    <col min="18" max="18" width="10.375" style="7" hidden="1" customWidth="1"/>
    <col min="19" max="19" width="9" style="7" hidden="1" customWidth="1"/>
    <col min="20" max="21" width="8.125" style="7" hidden="1" customWidth="1"/>
    <col min="22" max="22" width="6.375" style="7" hidden="1" customWidth="1"/>
    <col min="23" max="23" width="8.125" style="7" hidden="1" customWidth="1"/>
    <col min="24" max="27" width="10.125" style="7" hidden="1" customWidth="1"/>
    <col min="28" max="30" width="9" style="7" hidden="1" customWidth="1"/>
    <col min="31" max="31" width="7.25" style="7" hidden="1" customWidth="1"/>
    <col min="32" max="35" width="9" style="7" hidden="1" customWidth="1"/>
    <col min="36" max="41" width="10" style="7" hidden="1" customWidth="1"/>
    <col min="42" max="16384" width="9" style="7"/>
  </cols>
  <sheetData>
    <row r="1" spans="1:41" ht="14.25" customHeight="1" thickBot="1">
      <c r="A1" s="223" t="s">
        <v>1017</v>
      </c>
      <c r="B1" s="224"/>
      <c r="C1" s="212" t="s">
        <v>956</v>
      </c>
      <c r="D1" s="213"/>
      <c r="E1" s="213"/>
      <c r="F1" s="213"/>
      <c r="G1" s="213"/>
      <c r="J1" s="8" t="str">
        <f>IF(COUNTA(J6:J45)&gt;6,"ﾘﾚｰ人数ｵｰﾊﾞｰ","")</f>
        <v/>
      </c>
      <c r="K1" s="108" t="str">
        <f>IF(COUNTA(K6:K45)&gt;6,"ﾘﾚｰ人数ｵｰﾊﾞｰ","")</f>
        <v/>
      </c>
      <c r="L1" s="216" t="str">
        <f>IF(R1&gt;0,"ハードル重複あり","")</f>
        <v/>
      </c>
      <c r="M1" s="216"/>
      <c r="N1" s="9"/>
      <c r="P1" s="7">
        <f>COUNTIFS(P6:P45,"&gt;1")</f>
        <v>0</v>
      </c>
      <c r="R1" s="7">
        <f>COUNTIFS(R6:R45,"&gt;1")</f>
        <v>0</v>
      </c>
    </row>
    <row r="2" spans="1:41" ht="14.25" customHeight="1" thickBot="1">
      <c r="A2" s="225"/>
      <c r="B2" s="226"/>
      <c r="C2" s="10" t="str">
        <f>"所属名："&amp;所属データ!$C$4</f>
        <v>所属名：</v>
      </c>
      <c r="D2" s="6"/>
      <c r="F2" s="238" t="str">
        <f>"所属長名：  "&amp;所属データ!$C$10&amp;"　印　"</f>
        <v>所属長名：  　印　</v>
      </c>
      <c r="G2" s="238"/>
      <c r="H2" s="238"/>
      <c r="I2" s="238"/>
      <c r="J2" s="232" t="s">
        <v>709</v>
      </c>
      <c r="K2" s="234" t="s">
        <v>710</v>
      </c>
      <c r="L2" s="216" t="str">
        <f>IF(P1&gt;0,"リレー重複あり","")</f>
        <v/>
      </c>
      <c r="M2" s="216"/>
      <c r="N2" s="105"/>
    </row>
    <row r="3" spans="1:41" ht="14.25" customHeight="1" thickBot="1">
      <c r="A3" s="227"/>
      <c r="B3" s="227"/>
      <c r="C3" s="227"/>
      <c r="F3" s="239" t="str">
        <f>"監督名："&amp;所属データ!$C$12</f>
        <v>監督名：</v>
      </c>
      <c r="G3" s="239"/>
      <c r="H3" s="239"/>
      <c r="I3" s="239"/>
      <c r="J3" s="233"/>
      <c r="K3" s="235"/>
      <c r="L3" s="13"/>
      <c r="M3" s="13"/>
      <c r="N3" s="13"/>
      <c r="O3" s="7" t="s">
        <v>708</v>
      </c>
    </row>
    <row r="4" spans="1:41" ht="12" customHeight="1">
      <c r="A4" s="228" t="s">
        <v>17</v>
      </c>
      <c r="B4" s="230" t="s">
        <v>50</v>
      </c>
      <c r="C4" s="23" t="s">
        <v>16</v>
      </c>
      <c r="D4" s="23" t="s">
        <v>15</v>
      </c>
      <c r="E4" s="221" t="s">
        <v>22</v>
      </c>
      <c r="F4" s="240" t="s">
        <v>697</v>
      </c>
      <c r="G4" s="240"/>
      <c r="H4" s="236" t="s">
        <v>987</v>
      </c>
      <c r="I4" s="237"/>
      <c r="J4" s="24" t="s">
        <v>49</v>
      </c>
      <c r="K4" s="106" t="s">
        <v>49</v>
      </c>
      <c r="L4" s="214" t="s">
        <v>958</v>
      </c>
      <c r="M4" s="215"/>
      <c r="N4" s="210" t="s">
        <v>959</v>
      </c>
      <c r="P4" s="13"/>
    </row>
    <row r="5" spans="1:41" ht="13.5" customHeight="1" thickBot="1">
      <c r="A5" s="229"/>
      <c r="B5" s="231"/>
      <c r="C5" s="25" t="s">
        <v>18</v>
      </c>
      <c r="D5" s="25" t="s">
        <v>18</v>
      </c>
      <c r="E5" s="222"/>
      <c r="F5" s="26" t="s">
        <v>48</v>
      </c>
      <c r="G5" s="27" t="s">
        <v>49</v>
      </c>
      <c r="H5" s="26" t="s">
        <v>48</v>
      </c>
      <c r="I5" s="28" t="s">
        <v>49</v>
      </c>
      <c r="J5" s="5"/>
      <c r="K5" s="107"/>
      <c r="L5" s="134" t="s">
        <v>960</v>
      </c>
      <c r="M5" s="135" t="s">
        <v>961</v>
      </c>
      <c r="N5" s="211"/>
      <c r="O5" s="13">
        <f>40-COUNTBLANK(C6:C45)</f>
        <v>0</v>
      </c>
      <c r="P5" s="13"/>
      <c r="T5" s="7" t="s">
        <v>807</v>
      </c>
      <c r="U5" s="7" t="s">
        <v>808</v>
      </c>
      <c r="V5" s="7" t="s">
        <v>809</v>
      </c>
      <c r="W5" s="7" t="s">
        <v>810</v>
      </c>
    </row>
    <row r="6" spans="1:41" ht="12" customHeight="1">
      <c r="A6" s="29">
        <v>1</v>
      </c>
      <c r="B6" s="109"/>
      <c r="C6" s="110"/>
      <c r="D6" s="110"/>
      <c r="E6" s="111"/>
      <c r="F6" s="112"/>
      <c r="G6" s="113"/>
      <c r="H6" s="112"/>
      <c r="I6" s="114"/>
      <c r="J6" s="115"/>
      <c r="K6" s="116"/>
      <c r="L6" s="117"/>
      <c r="M6" s="192"/>
      <c r="N6" s="136"/>
      <c r="O6" s="7">
        <f>所属データ!$C$3</f>
        <v>0</v>
      </c>
      <c r="P6" s="7">
        <f>COUNTA(J6:K6)</f>
        <v>0</v>
      </c>
      <c r="Q6" s="15" t="str">
        <f>IF(OR(COUNTBLANK(F6:G6)=0,COUNTBLANK(F6:G6)=2,F6="４種競技"),"","最高記録？")</f>
        <v/>
      </c>
      <c r="R6" s="16">
        <f>COUNTIF(F6:I6,$C$78)+COUNTIF(F6:I6,$C$79)</f>
        <v>0</v>
      </c>
      <c r="S6" s="7" t="str">
        <f t="shared" ref="S6:S45" si="0">IF(OR(Q6="最高記録？",Q6="４種競技",AND(F6="",H6="")),"",IF(OR(AND(COUNTIF($B$49:$B$60,F6)&gt;0,G6&gt;VLOOKUP(F6,$B$49:$D$66,3,FALSE)),AND(COUNTIF($B$61:$B$66,F6)&gt;0,G6&lt;VLOOKUP(F6,$B$49:$D$66,3,FALSE))),"記録確認",""))</f>
        <v/>
      </c>
      <c r="T6" s="16" t="str">
        <f t="shared" ref="T6:T45" si="1">IF(OR(G6="",COUNTIF($B$49:$B$60,F6)=0),"",IF(OR(VLOOKUP(F6,$B$49:$AQ$60,6,FALSE)&gt;=G6,OR(V6=1,W6=1)),1,""))</f>
        <v/>
      </c>
      <c r="U6" s="16" t="str">
        <f t="shared" ref="U6:U45" si="2">IF(OR(G6="",COUNTIF($B$61:$B$66,F6)=0),"",IF(OR(VLOOKUP(F6,$B$61:$AQ$66,6,FALSE)&lt;=G6,OR(W6=1,V6=1)),1,""))</f>
        <v/>
      </c>
      <c r="V6" s="16" t="str">
        <f t="shared" ref="V6:V45" si="3">IF(OR(I6="",COUNTIF($B$49:$B$60,H6)=0),"",IF(VLOOKUP(H6,$B$49:$AQ$60,6,FALSE)&gt;=I6,1,""))</f>
        <v/>
      </c>
      <c r="W6" s="16" t="str">
        <f t="shared" ref="W6:W45" si="4">IF(OR(I6="",COUNTIF($B$61:$B$66,H6)=0),"",IF(VLOOKUP(H6,$B$61:$AQ$66,6,FALSE)&lt;=I6,1,""))</f>
        <v/>
      </c>
      <c r="X6" s="16" t="str">
        <f>IF(T6=1,F6,"")</f>
        <v/>
      </c>
      <c r="Y6" s="16" t="str">
        <f>IF(U6=1,F6,"")</f>
        <v/>
      </c>
      <c r="Z6" s="16" t="str">
        <f>IF(V6=1,H6,"")</f>
        <v/>
      </c>
      <c r="AA6" s="16" t="str">
        <f>IF(W6=1,H6,"")</f>
        <v/>
      </c>
      <c r="AC6" s="7" t="str">
        <f t="shared" ref="AC6:AC45" si="5">IF(J6="","",B6)</f>
        <v/>
      </c>
      <c r="AD6" s="7" t="str">
        <f>IF(K6="","",B6)</f>
        <v/>
      </c>
      <c r="AF6" s="17" t="s">
        <v>698</v>
      </c>
      <c r="AG6" s="17" t="s">
        <v>699</v>
      </c>
      <c r="AH6" s="17" t="s">
        <v>700</v>
      </c>
      <c r="AI6" s="17" t="s">
        <v>701</v>
      </c>
      <c r="AJ6" s="17" t="s">
        <v>702</v>
      </c>
      <c r="AK6" s="17" t="s">
        <v>703</v>
      </c>
      <c r="AL6" s="17" t="s">
        <v>704</v>
      </c>
      <c r="AM6" s="17" t="s">
        <v>705</v>
      </c>
      <c r="AN6" s="17" t="s">
        <v>706</v>
      </c>
      <c r="AO6" s="17" t="s">
        <v>707</v>
      </c>
    </row>
    <row r="7" spans="1:41" ht="12" customHeight="1">
      <c r="A7" s="30">
        <v>2</v>
      </c>
      <c r="B7" s="109"/>
      <c r="C7" s="110"/>
      <c r="D7" s="110"/>
      <c r="E7" s="111"/>
      <c r="F7" s="112"/>
      <c r="G7" s="113"/>
      <c r="H7" s="112"/>
      <c r="I7" s="118"/>
      <c r="J7" s="115"/>
      <c r="K7" s="116"/>
      <c r="L7" s="119"/>
      <c r="M7" s="193"/>
      <c r="N7" s="137"/>
      <c r="O7" s="7">
        <f>所属データ!$C$3</f>
        <v>0</v>
      </c>
      <c r="P7" s="7">
        <f t="shared" ref="P7:P45" si="6">COUNTA(J7:K7)</f>
        <v>0</v>
      </c>
      <c r="Q7" s="15" t="str">
        <f t="shared" ref="Q7:Q45" si="7">IF(OR(COUNTBLANK(F7:G7)=0,COUNTBLANK(F7:G7)=2,F7="４種競技"),"","最高記録？")</f>
        <v/>
      </c>
      <c r="R7" s="16">
        <f>COUNTIF(F7:I7,$C$78)+COUNTIF(F7:I7,$C$79)</f>
        <v>0</v>
      </c>
      <c r="S7" s="7" t="str">
        <f t="shared" si="0"/>
        <v/>
      </c>
      <c r="T7" s="16" t="str">
        <f t="shared" si="1"/>
        <v/>
      </c>
      <c r="U7" s="16" t="str">
        <f t="shared" si="2"/>
        <v/>
      </c>
      <c r="V7" s="16" t="str">
        <f t="shared" si="3"/>
        <v/>
      </c>
      <c r="W7" s="16" t="str">
        <f t="shared" si="4"/>
        <v/>
      </c>
      <c r="X7" s="16" t="str">
        <f t="shared" ref="X7:X45" si="8">IF(T7=1,F7,"")</f>
        <v/>
      </c>
      <c r="Y7" s="16" t="str">
        <f t="shared" ref="Y7:Y45" si="9">IF(U7=1,F7,"")</f>
        <v/>
      </c>
      <c r="Z7" s="16" t="str">
        <f t="shared" ref="Z7:Z45" si="10">IF(V7=1,H7,"")</f>
        <v/>
      </c>
      <c r="AA7" s="16" t="str">
        <f t="shared" ref="AA7:AA45" si="11">IF(W7=1,H7,"")</f>
        <v/>
      </c>
      <c r="AC7" s="7" t="str">
        <f t="shared" si="5"/>
        <v/>
      </c>
      <c r="AD7" s="7" t="str">
        <f t="shared" ref="AD7:AD45" si="12">IF(K7="","",B7)</f>
        <v/>
      </c>
      <c r="AE7" s="7">
        <f>IF(COUNTA(J6:J45)&gt;0,103,0)</f>
        <v>0</v>
      </c>
      <c r="AF7" s="7">
        <f>430000+所属データ!$C$3</f>
        <v>430000</v>
      </c>
      <c r="AG7" s="7" t="str">
        <f>所属データ!$C$4</f>
        <v/>
      </c>
      <c r="AI7" s="7" t="str">
        <f>IF(J5="","",RIGHT(J5+100000,5))</f>
        <v/>
      </c>
      <c r="AJ7" s="7" t="str">
        <f>IF(ISERROR(SMALL($AC$6:$AC$60,1)),"",431000000+SMALL($AC$6:$AC$60,1))</f>
        <v/>
      </c>
      <c r="AK7" s="7" t="str">
        <f>IF(ISERROR(SMALL($AC$6:$AC$60,2)),"",431000000+SMALL($AC$6:$AC$60,2))</f>
        <v/>
      </c>
      <c r="AL7" s="7" t="str">
        <f>IF(ISERROR(SMALL($AC$6:$AC$60,3)),"",431000000+SMALL($AC$6:$AC$60,3))</f>
        <v/>
      </c>
      <c r="AM7" s="7" t="str">
        <f>IF(ISERROR(SMALL($AC$6:$AC$60,4)),"",431000000+SMALL($AC$6:$AC$60,4))</f>
        <v/>
      </c>
      <c r="AN7" s="7" t="str">
        <f>IF(ISERROR(SMALL($AC$6:$AC$60,5)),"",431000000+SMALL($AC$6:$AC$60,5))</f>
        <v/>
      </c>
      <c r="AO7" s="7" t="str">
        <f>IF(ISERROR(SMALL($AC$6:$AC$60,6)),"",431000000+SMALL($AC$6:$AC$60,6))</f>
        <v/>
      </c>
    </row>
    <row r="8" spans="1:41" ht="12" customHeight="1">
      <c r="A8" s="30">
        <v>3</v>
      </c>
      <c r="B8" s="109"/>
      <c r="C8" s="110"/>
      <c r="D8" s="110"/>
      <c r="E8" s="111"/>
      <c r="F8" s="112"/>
      <c r="G8" s="113"/>
      <c r="H8" s="112"/>
      <c r="I8" s="118"/>
      <c r="J8" s="115"/>
      <c r="K8" s="116"/>
      <c r="L8" s="119"/>
      <c r="M8" s="193"/>
      <c r="N8" s="137"/>
      <c r="O8" s="7">
        <f>所属データ!$C$3</f>
        <v>0</v>
      </c>
      <c r="P8" s="7">
        <f t="shared" si="6"/>
        <v>0</v>
      </c>
      <c r="Q8" s="15" t="str">
        <f t="shared" si="7"/>
        <v/>
      </c>
      <c r="R8" s="16">
        <f t="shared" ref="R8:R45" si="13">COUNTIF(F8:I8,$C$78)+COUNTIF(F8:I8,$C$79)</f>
        <v>0</v>
      </c>
      <c r="S8" s="7" t="str">
        <f t="shared" si="0"/>
        <v/>
      </c>
      <c r="T8" s="16" t="str">
        <f t="shared" si="1"/>
        <v/>
      </c>
      <c r="U8" s="16" t="str">
        <f t="shared" si="2"/>
        <v/>
      </c>
      <c r="V8" s="16" t="str">
        <f t="shared" si="3"/>
        <v/>
      </c>
      <c r="W8" s="16" t="str">
        <f t="shared" si="4"/>
        <v/>
      </c>
      <c r="X8" s="16" t="str">
        <f t="shared" si="8"/>
        <v/>
      </c>
      <c r="Y8" s="16" t="str">
        <f t="shared" si="9"/>
        <v/>
      </c>
      <c r="Z8" s="16" t="str">
        <f t="shared" si="10"/>
        <v/>
      </c>
      <c r="AA8" s="16" t="str">
        <f t="shared" si="11"/>
        <v/>
      </c>
      <c r="AC8" s="7" t="str">
        <f t="shared" si="5"/>
        <v/>
      </c>
      <c r="AD8" s="7" t="str">
        <f t="shared" si="12"/>
        <v/>
      </c>
      <c r="AE8" s="7">
        <f>IF(COUNTA(K6:K45)&gt;0,112,0)</f>
        <v>0</v>
      </c>
      <c r="AF8" s="7">
        <f>430000+所属データ!$C$3</f>
        <v>430000</v>
      </c>
      <c r="AG8" s="7" t="str">
        <f>所属データ!$C$4</f>
        <v/>
      </c>
      <c r="AI8" s="7" t="str">
        <f>IF(K5="","",RIGHT(K5+100000,5))</f>
        <v/>
      </c>
      <c r="AJ8" s="7" t="str">
        <f>IF(ISERROR(SMALL($AD$6:$AD$60,1)),"",431000000+SMALL($AD$6:$AD$60,1))</f>
        <v/>
      </c>
      <c r="AK8" s="7" t="str">
        <f>IF(ISERROR(SMALL($AD$6:$AD$60,2)),"",431000000+SMALL($AD$6:$AD$60,2))</f>
        <v/>
      </c>
      <c r="AL8" s="7" t="str">
        <f>IF(ISERROR(SMALL($AD$6:$AD$60,3)),"",431000000+SMALL($AD$6:$AD$60,3))</f>
        <v/>
      </c>
      <c r="AM8" s="7" t="str">
        <f>IF(ISERROR(SMALL($AD$6:$AD$60,4)),"",431000000+SMALL($AD$6:$AD$60,4))</f>
        <v/>
      </c>
      <c r="AN8" s="7" t="str">
        <f>IF(ISERROR(SMALL($AD$6:$AD$60,5)),"",431000000+SMALL($AD$6:$AD$60,5))</f>
        <v/>
      </c>
      <c r="AO8" s="7" t="str">
        <f>IF(ISERROR(SMALL($AD$6:$AD$60,6)),"",431000000+SMALL($AD$6:$AD$60,6))</f>
        <v/>
      </c>
    </row>
    <row r="9" spans="1:41" ht="12" customHeight="1">
      <c r="A9" s="30">
        <v>4</v>
      </c>
      <c r="B9" s="109"/>
      <c r="C9" s="110"/>
      <c r="D9" s="110"/>
      <c r="E9" s="111"/>
      <c r="F9" s="112"/>
      <c r="G9" s="113"/>
      <c r="H9" s="112"/>
      <c r="I9" s="118"/>
      <c r="J9" s="115"/>
      <c r="K9" s="116"/>
      <c r="L9" s="119"/>
      <c r="M9" s="193"/>
      <c r="N9" s="137"/>
      <c r="O9" s="7">
        <f>所属データ!$C$3</f>
        <v>0</v>
      </c>
      <c r="P9" s="7">
        <f t="shared" si="6"/>
        <v>0</v>
      </c>
      <c r="Q9" s="15" t="str">
        <f t="shared" si="7"/>
        <v/>
      </c>
      <c r="R9" s="16">
        <f t="shared" si="13"/>
        <v>0</v>
      </c>
      <c r="S9" s="7" t="str">
        <f t="shared" si="0"/>
        <v/>
      </c>
      <c r="T9" s="16" t="str">
        <f t="shared" si="1"/>
        <v/>
      </c>
      <c r="U9" s="16" t="str">
        <f t="shared" si="2"/>
        <v/>
      </c>
      <c r="V9" s="16" t="str">
        <f t="shared" si="3"/>
        <v/>
      </c>
      <c r="W9" s="16" t="str">
        <f t="shared" si="4"/>
        <v/>
      </c>
      <c r="X9" s="16" t="str">
        <f t="shared" si="8"/>
        <v/>
      </c>
      <c r="Y9" s="16" t="str">
        <f t="shared" si="9"/>
        <v/>
      </c>
      <c r="Z9" s="16" t="str">
        <f t="shared" si="10"/>
        <v/>
      </c>
      <c r="AA9" s="16" t="str">
        <f t="shared" si="11"/>
        <v/>
      </c>
      <c r="AC9" s="7" t="str">
        <f t="shared" si="5"/>
        <v/>
      </c>
      <c r="AD9" s="7" t="str">
        <f t="shared" si="12"/>
        <v/>
      </c>
    </row>
    <row r="10" spans="1:41" ht="12" customHeight="1" thickBot="1">
      <c r="A10" s="31">
        <v>5</v>
      </c>
      <c r="B10" s="120"/>
      <c r="C10" s="121"/>
      <c r="D10" s="121"/>
      <c r="E10" s="122"/>
      <c r="F10" s="123"/>
      <c r="G10" s="124"/>
      <c r="H10" s="125"/>
      <c r="I10" s="126"/>
      <c r="J10" s="127"/>
      <c r="K10" s="128"/>
      <c r="L10" s="129"/>
      <c r="M10" s="194"/>
      <c r="N10" s="138"/>
      <c r="O10" s="7">
        <f>所属データ!$C$3</f>
        <v>0</v>
      </c>
      <c r="P10" s="7">
        <f t="shared" si="6"/>
        <v>0</v>
      </c>
      <c r="Q10" s="15" t="str">
        <f t="shared" si="7"/>
        <v/>
      </c>
      <c r="R10" s="16">
        <f t="shared" si="13"/>
        <v>0</v>
      </c>
      <c r="S10" s="7" t="str">
        <f t="shared" si="0"/>
        <v/>
      </c>
      <c r="T10" s="16" t="str">
        <f t="shared" si="1"/>
        <v/>
      </c>
      <c r="U10" s="16" t="str">
        <f t="shared" si="2"/>
        <v/>
      </c>
      <c r="V10" s="16" t="str">
        <f t="shared" si="3"/>
        <v/>
      </c>
      <c r="W10" s="16" t="str">
        <f t="shared" si="4"/>
        <v/>
      </c>
      <c r="X10" s="16" t="str">
        <f t="shared" si="8"/>
        <v/>
      </c>
      <c r="Y10" s="16" t="str">
        <f t="shared" si="9"/>
        <v/>
      </c>
      <c r="Z10" s="16" t="str">
        <f t="shared" si="10"/>
        <v/>
      </c>
      <c r="AA10" s="16" t="str">
        <f t="shared" si="11"/>
        <v/>
      </c>
      <c r="AC10" s="7" t="str">
        <f t="shared" si="5"/>
        <v/>
      </c>
      <c r="AD10" s="7" t="str">
        <f t="shared" si="12"/>
        <v/>
      </c>
    </row>
    <row r="11" spans="1:41" ht="12" customHeight="1">
      <c r="A11" s="29">
        <v>6</v>
      </c>
      <c r="B11" s="109"/>
      <c r="C11" s="110"/>
      <c r="D11" s="110"/>
      <c r="E11" s="111"/>
      <c r="F11" s="112"/>
      <c r="G11" s="113"/>
      <c r="H11" s="130"/>
      <c r="I11" s="118"/>
      <c r="J11" s="115"/>
      <c r="K11" s="116"/>
      <c r="L11" s="117"/>
      <c r="M11" s="192"/>
      <c r="N11" s="136"/>
      <c r="O11" s="7">
        <f>所属データ!$C$3</f>
        <v>0</v>
      </c>
      <c r="P11" s="7">
        <f t="shared" si="6"/>
        <v>0</v>
      </c>
      <c r="Q11" s="15" t="str">
        <f t="shared" si="7"/>
        <v/>
      </c>
      <c r="R11" s="16">
        <f t="shared" si="13"/>
        <v>0</v>
      </c>
      <c r="S11" s="7" t="str">
        <f t="shared" si="0"/>
        <v/>
      </c>
      <c r="T11" s="16" t="str">
        <f t="shared" si="1"/>
        <v/>
      </c>
      <c r="U11" s="16" t="str">
        <f t="shared" si="2"/>
        <v/>
      </c>
      <c r="V11" s="16" t="str">
        <f t="shared" si="3"/>
        <v/>
      </c>
      <c r="W11" s="16" t="str">
        <f t="shared" si="4"/>
        <v/>
      </c>
      <c r="X11" s="16" t="str">
        <f t="shared" si="8"/>
        <v/>
      </c>
      <c r="Y11" s="16" t="str">
        <f t="shared" si="9"/>
        <v/>
      </c>
      <c r="Z11" s="16" t="str">
        <f t="shared" si="10"/>
        <v/>
      </c>
      <c r="AA11" s="16" t="str">
        <f t="shared" si="11"/>
        <v/>
      </c>
      <c r="AC11" s="7" t="str">
        <f t="shared" si="5"/>
        <v/>
      </c>
      <c r="AD11" s="7" t="str">
        <f t="shared" si="12"/>
        <v/>
      </c>
    </row>
    <row r="12" spans="1:41" ht="12" customHeight="1">
      <c r="A12" s="30">
        <v>7</v>
      </c>
      <c r="B12" s="109"/>
      <c r="C12" s="110"/>
      <c r="D12" s="110"/>
      <c r="E12" s="111"/>
      <c r="F12" s="112"/>
      <c r="G12" s="113"/>
      <c r="H12" s="112"/>
      <c r="I12" s="118"/>
      <c r="J12" s="115"/>
      <c r="K12" s="116"/>
      <c r="L12" s="119"/>
      <c r="M12" s="193"/>
      <c r="N12" s="137"/>
      <c r="O12" s="7">
        <f>所属データ!$C$3</f>
        <v>0</v>
      </c>
      <c r="P12" s="7">
        <f t="shared" si="6"/>
        <v>0</v>
      </c>
      <c r="Q12" s="15" t="str">
        <f t="shared" si="7"/>
        <v/>
      </c>
      <c r="R12" s="16">
        <f t="shared" si="13"/>
        <v>0</v>
      </c>
      <c r="S12" s="7" t="str">
        <f t="shared" si="0"/>
        <v/>
      </c>
      <c r="T12" s="16" t="str">
        <f t="shared" si="1"/>
        <v/>
      </c>
      <c r="U12" s="16" t="str">
        <f t="shared" si="2"/>
        <v/>
      </c>
      <c r="V12" s="16" t="str">
        <f t="shared" si="3"/>
        <v/>
      </c>
      <c r="W12" s="16" t="str">
        <f t="shared" si="4"/>
        <v/>
      </c>
      <c r="X12" s="16" t="str">
        <f t="shared" si="8"/>
        <v/>
      </c>
      <c r="Y12" s="16" t="str">
        <f t="shared" si="9"/>
        <v/>
      </c>
      <c r="Z12" s="16" t="str">
        <f t="shared" si="10"/>
        <v/>
      </c>
      <c r="AA12" s="16" t="str">
        <f t="shared" si="11"/>
        <v/>
      </c>
      <c r="AC12" s="7" t="str">
        <f t="shared" si="5"/>
        <v/>
      </c>
      <c r="AD12" s="7" t="str">
        <f t="shared" si="12"/>
        <v/>
      </c>
    </row>
    <row r="13" spans="1:41" ht="12" customHeight="1">
      <c r="A13" s="30">
        <v>8</v>
      </c>
      <c r="B13" s="109"/>
      <c r="C13" s="110"/>
      <c r="D13" s="110"/>
      <c r="E13" s="111"/>
      <c r="F13" s="112"/>
      <c r="G13" s="113"/>
      <c r="H13" s="112"/>
      <c r="I13" s="118"/>
      <c r="J13" s="115"/>
      <c r="K13" s="116"/>
      <c r="L13" s="119"/>
      <c r="M13" s="193"/>
      <c r="N13" s="137"/>
      <c r="O13" s="7">
        <f>所属データ!$C$3</f>
        <v>0</v>
      </c>
      <c r="P13" s="7">
        <f t="shared" si="6"/>
        <v>0</v>
      </c>
      <c r="Q13" s="15" t="str">
        <f t="shared" si="7"/>
        <v/>
      </c>
      <c r="R13" s="16">
        <f t="shared" si="13"/>
        <v>0</v>
      </c>
      <c r="S13" s="7" t="str">
        <f t="shared" si="0"/>
        <v/>
      </c>
      <c r="T13" s="16" t="str">
        <f t="shared" si="1"/>
        <v/>
      </c>
      <c r="U13" s="16" t="str">
        <f t="shared" si="2"/>
        <v/>
      </c>
      <c r="V13" s="16" t="str">
        <f t="shared" si="3"/>
        <v/>
      </c>
      <c r="W13" s="16" t="str">
        <f t="shared" si="4"/>
        <v/>
      </c>
      <c r="X13" s="16" t="str">
        <f t="shared" si="8"/>
        <v/>
      </c>
      <c r="Y13" s="16" t="str">
        <f t="shared" si="9"/>
        <v/>
      </c>
      <c r="Z13" s="16" t="str">
        <f t="shared" si="10"/>
        <v/>
      </c>
      <c r="AA13" s="16" t="str">
        <f t="shared" si="11"/>
        <v/>
      </c>
      <c r="AC13" s="7" t="str">
        <f t="shared" si="5"/>
        <v/>
      </c>
      <c r="AD13" s="7" t="str">
        <f t="shared" si="12"/>
        <v/>
      </c>
    </row>
    <row r="14" spans="1:41" ht="12" customHeight="1">
      <c r="A14" s="30">
        <v>9</v>
      </c>
      <c r="B14" s="109"/>
      <c r="C14" s="110"/>
      <c r="D14" s="110"/>
      <c r="E14" s="111"/>
      <c r="F14" s="112"/>
      <c r="G14" s="113"/>
      <c r="H14" s="112"/>
      <c r="I14" s="118"/>
      <c r="J14" s="115"/>
      <c r="K14" s="116"/>
      <c r="L14" s="119"/>
      <c r="M14" s="193"/>
      <c r="N14" s="137"/>
      <c r="O14" s="7">
        <f>所属データ!$C$3</f>
        <v>0</v>
      </c>
      <c r="P14" s="7">
        <f t="shared" si="6"/>
        <v>0</v>
      </c>
      <c r="Q14" s="15" t="str">
        <f t="shared" si="7"/>
        <v/>
      </c>
      <c r="R14" s="16">
        <f t="shared" si="13"/>
        <v>0</v>
      </c>
      <c r="S14" s="7" t="str">
        <f t="shared" si="0"/>
        <v/>
      </c>
      <c r="T14" s="16" t="str">
        <f t="shared" si="1"/>
        <v/>
      </c>
      <c r="U14" s="16" t="str">
        <f t="shared" si="2"/>
        <v/>
      </c>
      <c r="V14" s="16" t="str">
        <f t="shared" si="3"/>
        <v/>
      </c>
      <c r="W14" s="16" t="str">
        <f t="shared" si="4"/>
        <v/>
      </c>
      <c r="X14" s="16" t="str">
        <f t="shared" si="8"/>
        <v/>
      </c>
      <c r="Y14" s="16" t="str">
        <f t="shared" si="9"/>
        <v/>
      </c>
      <c r="Z14" s="16" t="str">
        <f t="shared" si="10"/>
        <v/>
      </c>
      <c r="AA14" s="16" t="str">
        <f t="shared" si="11"/>
        <v/>
      </c>
      <c r="AC14" s="7" t="str">
        <f t="shared" si="5"/>
        <v/>
      </c>
      <c r="AD14" s="7" t="str">
        <f t="shared" si="12"/>
        <v/>
      </c>
    </row>
    <row r="15" spans="1:41" ht="12" customHeight="1" thickBot="1">
      <c r="A15" s="31">
        <v>10</v>
      </c>
      <c r="B15" s="120"/>
      <c r="C15" s="121"/>
      <c r="D15" s="121"/>
      <c r="E15" s="122"/>
      <c r="F15" s="125"/>
      <c r="G15" s="124"/>
      <c r="H15" s="131"/>
      <c r="I15" s="126"/>
      <c r="J15" s="127"/>
      <c r="K15" s="128"/>
      <c r="L15" s="132"/>
      <c r="M15" s="195"/>
      <c r="N15" s="139"/>
      <c r="O15" s="7">
        <f>所属データ!$C$3</f>
        <v>0</v>
      </c>
      <c r="P15" s="7">
        <f t="shared" si="6"/>
        <v>0</v>
      </c>
      <c r="Q15" s="15" t="str">
        <f t="shared" si="7"/>
        <v/>
      </c>
      <c r="R15" s="16">
        <f t="shared" si="13"/>
        <v>0</v>
      </c>
      <c r="S15" s="7" t="str">
        <f t="shared" si="0"/>
        <v/>
      </c>
      <c r="T15" s="16" t="str">
        <f t="shared" si="1"/>
        <v/>
      </c>
      <c r="U15" s="16" t="str">
        <f t="shared" si="2"/>
        <v/>
      </c>
      <c r="V15" s="16" t="str">
        <f t="shared" si="3"/>
        <v/>
      </c>
      <c r="W15" s="16" t="str">
        <f t="shared" si="4"/>
        <v/>
      </c>
      <c r="X15" s="16" t="str">
        <f t="shared" si="8"/>
        <v/>
      </c>
      <c r="Y15" s="16" t="str">
        <f t="shared" si="9"/>
        <v/>
      </c>
      <c r="Z15" s="16" t="str">
        <f t="shared" si="10"/>
        <v/>
      </c>
      <c r="AA15" s="16" t="str">
        <f t="shared" si="11"/>
        <v/>
      </c>
      <c r="AC15" s="7" t="str">
        <f t="shared" si="5"/>
        <v/>
      </c>
      <c r="AD15" s="7" t="str">
        <f t="shared" si="12"/>
        <v/>
      </c>
    </row>
    <row r="16" spans="1:41" ht="12" customHeight="1">
      <c r="A16" s="29">
        <v>11</v>
      </c>
      <c r="B16" s="109"/>
      <c r="C16" s="110"/>
      <c r="D16" s="110"/>
      <c r="E16" s="111"/>
      <c r="F16" s="130"/>
      <c r="G16" s="113"/>
      <c r="H16" s="112"/>
      <c r="I16" s="118"/>
      <c r="J16" s="115"/>
      <c r="K16" s="116"/>
      <c r="L16" s="133"/>
      <c r="M16" s="196"/>
      <c r="N16" s="140"/>
      <c r="O16" s="7">
        <f>所属データ!$C$3</f>
        <v>0</v>
      </c>
      <c r="P16" s="7">
        <f t="shared" si="6"/>
        <v>0</v>
      </c>
      <c r="Q16" s="15" t="str">
        <f t="shared" si="7"/>
        <v/>
      </c>
      <c r="R16" s="16">
        <f t="shared" si="13"/>
        <v>0</v>
      </c>
      <c r="S16" s="7" t="str">
        <f t="shared" si="0"/>
        <v/>
      </c>
      <c r="T16" s="16" t="str">
        <f t="shared" si="1"/>
        <v/>
      </c>
      <c r="U16" s="16" t="str">
        <f t="shared" si="2"/>
        <v/>
      </c>
      <c r="V16" s="16" t="str">
        <f t="shared" si="3"/>
        <v/>
      </c>
      <c r="W16" s="16" t="str">
        <f t="shared" si="4"/>
        <v/>
      </c>
      <c r="X16" s="16" t="str">
        <f t="shared" si="8"/>
        <v/>
      </c>
      <c r="Y16" s="16" t="str">
        <f t="shared" si="9"/>
        <v/>
      </c>
      <c r="Z16" s="16" t="str">
        <f t="shared" si="10"/>
        <v/>
      </c>
      <c r="AA16" s="16" t="str">
        <f t="shared" si="11"/>
        <v/>
      </c>
      <c r="AC16" s="7" t="str">
        <f t="shared" si="5"/>
        <v/>
      </c>
      <c r="AD16" s="7" t="str">
        <f t="shared" si="12"/>
        <v/>
      </c>
    </row>
    <row r="17" spans="1:30" ht="12" customHeight="1">
      <c r="A17" s="30">
        <v>12</v>
      </c>
      <c r="B17" s="109"/>
      <c r="C17" s="110"/>
      <c r="D17" s="110"/>
      <c r="E17" s="111"/>
      <c r="F17" s="112"/>
      <c r="G17" s="113"/>
      <c r="H17" s="112"/>
      <c r="I17" s="118"/>
      <c r="J17" s="115"/>
      <c r="K17" s="116"/>
      <c r="L17" s="119"/>
      <c r="M17" s="193"/>
      <c r="N17" s="137"/>
      <c r="O17" s="7">
        <f>所属データ!$C$3</f>
        <v>0</v>
      </c>
      <c r="P17" s="7">
        <f t="shared" si="6"/>
        <v>0</v>
      </c>
      <c r="Q17" s="15" t="str">
        <f t="shared" si="7"/>
        <v/>
      </c>
      <c r="R17" s="16">
        <f t="shared" si="13"/>
        <v>0</v>
      </c>
      <c r="S17" s="7" t="str">
        <f t="shared" si="0"/>
        <v/>
      </c>
      <c r="T17" s="16" t="str">
        <f t="shared" si="1"/>
        <v/>
      </c>
      <c r="U17" s="16" t="str">
        <f t="shared" si="2"/>
        <v/>
      </c>
      <c r="V17" s="16" t="str">
        <f t="shared" si="3"/>
        <v/>
      </c>
      <c r="W17" s="16" t="str">
        <f t="shared" si="4"/>
        <v/>
      </c>
      <c r="X17" s="16" t="str">
        <f t="shared" si="8"/>
        <v/>
      </c>
      <c r="Y17" s="16" t="str">
        <f t="shared" si="9"/>
        <v/>
      </c>
      <c r="Z17" s="16" t="str">
        <f t="shared" si="10"/>
        <v/>
      </c>
      <c r="AA17" s="16" t="str">
        <f t="shared" si="11"/>
        <v/>
      </c>
      <c r="AC17" s="7" t="str">
        <f t="shared" si="5"/>
        <v/>
      </c>
      <c r="AD17" s="7" t="str">
        <f t="shared" si="12"/>
        <v/>
      </c>
    </row>
    <row r="18" spans="1:30" ht="12" customHeight="1">
      <c r="A18" s="30">
        <v>13</v>
      </c>
      <c r="B18" s="109"/>
      <c r="C18" s="110"/>
      <c r="D18" s="110"/>
      <c r="E18" s="111"/>
      <c r="F18" s="112"/>
      <c r="G18" s="113"/>
      <c r="H18" s="112"/>
      <c r="I18" s="118"/>
      <c r="J18" s="115"/>
      <c r="K18" s="116"/>
      <c r="L18" s="119"/>
      <c r="M18" s="193"/>
      <c r="N18" s="137"/>
      <c r="O18" s="7">
        <f>所属データ!$C$3</f>
        <v>0</v>
      </c>
      <c r="P18" s="7">
        <f t="shared" si="6"/>
        <v>0</v>
      </c>
      <c r="Q18" s="15" t="str">
        <f t="shared" si="7"/>
        <v/>
      </c>
      <c r="R18" s="16">
        <f t="shared" si="13"/>
        <v>0</v>
      </c>
      <c r="S18" s="7" t="str">
        <f t="shared" si="0"/>
        <v/>
      </c>
      <c r="T18" s="16" t="str">
        <f t="shared" si="1"/>
        <v/>
      </c>
      <c r="U18" s="16" t="str">
        <f t="shared" si="2"/>
        <v/>
      </c>
      <c r="V18" s="16" t="str">
        <f t="shared" si="3"/>
        <v/>
      </c>
      <c r="W18" s="16" t="str">
        <f t="shared" si="4"/>
        <v/>
      </c>
      <c r="X18" s="16" t="str">
        <f t="shared" si="8"/>
        <v/>
      </c>
      <c r="Y18" s="16" t="str">
        <f t="shared" si="9"/>
        <v/>
      </c>
      <c r="Z18" s="16" t="str">
        <f t="shared" si="10"/>
        <v/>
      </c>
      <c r="AA18" s="16" t="str">
        <f t="shared" si="11"/>
        <v/>
      </c>
      <c r="AC18" s="7" t="str">
        <f t="shared" si="5"/>
        <v/>
      </c>
      <c r="AD18" s="7" t="str">
        <f t="shared" si="12"/>
        <v/>
      </c>
    </row>
    <row r="19" spans="1:30" ht="12" customHeight="1">
      <c r="A19" s="30">
        <v>14</v>
      </c>
      <c r="B19" s="109"/>
      <c r="C19" s="110"/>
      <c r="D19" s="110"/>
      <c r="E19" s="111"/>
      <c r="F19" s="112"/>
      <c r="G19" s="113"/>
      <c r="H19" s="112"/>
      <c r="I19" s="118"/>
      <c r="J19" s="115"/>
      <c r="K19" s="116"/>
      <c r="L19" s="119"/>
      <c r="M19" s="193"/>
      <c r="N19" s="137"/>
      <c r="O19" s="7">
        <f>所属データ!$C$3</f>
        <v>0</v>
      </c>
      <c r="P19" s="7">
        <f t="shared" si="6"/>
        <v>0</v>
      </c>
      <c r="Q19" s="15" t="str">
        <f t="shared" si="7"/>
        <v/>
      </c>
      <c r="R19" s="16">
        <f t="shared" si="13"/>
        <v>0</v>
      </c>
      <c r="S19" s="7" t="str">
        <f t="shared" si="0"/>
        <v/>
      </c>
      <c r="T19" s="16" t="str">
        <f t="shared" si="1"/>
        <v/>
      </c>
      <c r="U19" s="16" t="str">
        <f t="shared" si="2"/>
        <v/>
      </c>
      <c r="V19" s="16" t="str">
        <f t="shared" si="3"/>
        <v/>
      </c>
      <c r="W19" s="16" t="str">
        <f t="shared" si="4"/>
        <v/>
      </c>
      <c r="X19" s="16" t="str">
        <f t="shared" si="8"/>
        <v/>
      </c>
      <c r="Y19" s="16" t="str">
        <f t="shared" si="9"/>
        <v/>
      </c>
      <c r="Z19" s="16" t="str">
        <f t="shared" si="10"/>
        <v/>
      </c>
      <c r="AA19" s="16" t="str">
        <f t="shared" si="11"/>
        <v/>
      </c>
      <c r="AC19" s="7" t="str">
        <f t="shared" si="5"/>
        <v/>
      </c>
      <c r="AD19" s="7" t="str">
        <f t="shared" si="12"/>
        <v/>
      </c>
    </row>
    <row r="20" spans="1:30" ht="12" customHeight="1" thickBot="1">
      <c r="A20" s="31">
        <v>15</v>
      </c>
      <c r="B20" s="120"/>
      <c r="C20" s="121"/>
      <c r="D20" s="121"/>
      <c r="E20" s="122"/>
      <c r="F20" s="131"/>
      <c r="G20" s="124"/>
      <c r="H20" s="125"/>
      <c r="I20" s="126"/>
      <c r="J20" s="127"/>
      <c r="K20" s="128"/>
      <c r="L20" s="129"/>
      <c r="M20" s="194"/>
      <c r="N20" s="138"/>
      <c r="O20" s="7">
        <f>所属データ!$C$3</f>
        <v>0</v>
      </c>
      <c r="P20" s="7">
        <f t="shared" si="6"/>
        <v>0</v>
      </c>
      <c r="Q20" s="15" t="str">
        <f t="shared" si="7"/>
        <v/>
      </c>
      <c r="R20" s="16">
        <f t="shared" si="13"/>
        <v>0</v>
      </c>
      <c r="S20" s="7" t="str">
        <f t="shared" si="0"/>
        <v/>
      </c>
      <c r="T20" s="16" t="str">
        <f t="shared" si="1"/>
        <v/>
      </c>
      <c r="U20" s="16" t="str">
        <f t="shared" si="2"/>
        <v/>
      </c>
      <c r="V20" s="16" t="str">
        <f t="shared" si="3"/>
        <v/>
      </c>
      <c r="W20" s="16" t="str">
        <f t="shared" si="4"/>
        <v/>
      </c>
      <c r="X20" s="16" t="str">
        <f t="shared" si="8"/>
        <v/>
      </c>
      <c r="Y20" s="16" t="str">
        <f t="shared" si="9"/>
        <v/>
      </c>
      <c r="Z20" s="16" t="str">
        <f t="shared" si="10"/>
        <v/>
      </c>
      <c r="AA20" s="16" t="str">
        <f t="shared" si="11"/>
        <v/>
      </c>
      <c r="AC20" s="7" t="str">
        <f t="shared" si="5"/>
        <v/>
      </c>
      <c r="AD20" s="7" t="str">
        <f t="shared" si="12"/>
        <v/>
      </c>
    </row>
    <row r="21" spans="1:30" ht="12" customHeight="1">
      <c r="A21" s="29">
        <v>16</v>
      </c>
      <c r="B21" s="109"/>
      <c r="C21" s="110"/>
      <c r="D21" s="110"/>
      <c r="E21" s="111"/>
      <c r="F21" s="112"/>
      <c r="G21" s="113"/>
      <c r="H21" s="130"/>
      <c r="I21" s="118"/>
      <c r="J21" s="115"/>
      <c r="K21" s="116"/>
      <c r="L21" s="117"/>
      <c r="M21" s="192"/>
      <c r="N21" s="136"/>
      <c r="O21" s="7">
        <f>所属データ!$C$3</f>
        <v>0</v>
      </c>
      <c r="P21" s="7">
        <f t="shared" si="6"/>
        <v>0</v>
      </c>
      <c r="Q21" s="15" t="str">
        <f t="shared" si="7"/>
        <v/>
      </c>
      <c r="R21" s="16">
        <f t="shared" si="13"/>
        <v>0</v>
      </c>
      <c r="S21" s="7" t="str">
        <f t="shared" si="0"/>
        <v/>
      </c>
      <c r="T21" s="16" t="str">
        <f t="shared" si="1"/>
        <v/>
      </c>
      <c r="U21" s="16" t="str">
        <f t="shared" si="2"/>
        <v/>
      </c>
      <c r="V21" s="16" t="str">
        <f t="shared" si="3"/>
        <v/>
      </c>
      <c r="W21" s="16" t="str">
        <f t="shared" si="4"/>
        <v/>
      </c>
      <c r="X21" s="16" t="str">
        <f t="shared" si="8"/>
        <v/>
      </c>
      <c r="Y21" s="16" t="str">
        <f t="shared" si="9"/>
        <v/>
      </c>
      <c r="Z21" s="16" t="str">
        <f t="shared" si="10"/>
        <v/>
      </c>
      <c r="AA21" s="16" t="str">
        <f t="shared" si="11"/>
        <v/>
      </c>
      <c r="AC21" s="7" t="str">
        <f t="shared" si="5"/>
        <v/>
      </c>
      <c r="AD21" s="7" t="str">
        <f t="shared" si="12"/>
        <v/>
      </c>
    </row>
    <row r="22" spans="1:30" ht="12" customHeight="1">
      <c r="A22" s="30">
        <v>17</v>
      </c>
      <c r="B22" s="109"/>
      <c r="C22" s="110"/>
      <c r="D22" s="110"/>
      <c r="E22" s="111"/>
      <c r="F22" s="112"/>
      <c r="G22" s="113"/>
      <c r="H22" s="112"/>
      <c r="I22" s="118"/>
      <c r="J22" s="115"/>
      <c r="K22" s="116"/>
      <c r="L22" s="119"/>
      <c r="M22" s="193"/>
      <c r="N22" s="137"/>
      <c r="O22" s="7">
        <f>所属データ!$C$3</f>
        <v>0</v>
      </c>
      <c r="P22" s="7">
        <f t="shared" si="6"/>
        <v>0</v>
      </c>
      <c r="Q22" s="15" t="str">
        <f t="shared" si="7"/>
        <v/>
      </c>
      <c r="R22" s="16">
        <f t="shared" si="13"/>
        <v>0</v>
      </c>
      <c r="S22" s="7" t="str">
        <f t="shared" si="0"/>
        <v/>
      </c>
      <c r="T22" s="16" t="str">
        <f t="shared" si="1"/>
        <v/>
      </c>
      <c r="U22" s="16" t="str">
        <f t="shared" si="2"/>
        <v/>
      </c>
      <c r="V22" s="16" t="str">
        <f t="shared" si="3"/>
        <v/>
      </c>
      <c r="W22" s="16" t="str">
        <f t="shared" si="4"/>
        <v/>
      </c>
      <c r="X22" s="16" t="str">
        <f t="shared" si="8"/>
        <v/>
      </c>
      <c r="Y22" s="16" t="str">
        <f t="shared" si="9"/>
        <v/>
      </c>
      <c r="Z22" s="16" t="str">
        <f t="shared" si="10"/>
        <v/>
      </c>
      <c r="AA22" s="16" t="str">
        <f t="shared" si="11"/>
        <v/>
      </c>
      <c r="AC22" s="7" t="str">
        <f t="shared" si="5"/>
        <v/>
      </c>
      <c r="AD22" s="7" t="str">
        <f t="shared" si="12"/>
        <v/>
      </c>
    </row>
    <row r="23" spans="1:30" ht="12" customHeight="1">
      <c r="A23" s="30">
        <v>18</v>
      </c>
      <c r="B23" s="109"/>
      <c r="C23" s="110"/>
      <c r="D23" s="110"/>
      <c r="E23" s="111"/>
      <c r="F23" s="112"/>
      <c r="G23" s="113"/>
      <c r="H23" s="112"/>
      <c r="I23" s="118"/>
      <c r="J23" s="115"/>
      <c r="K23" s="116"/>
      <c r="L23" s="119"/>
      <c r="M23" s="193"/>
      <c r="N23" s="137"/>
      <c r="O23" s="7">
        <f>所属データ!$C$3</f>
        <v>0</v>
      </c>
      <c r="P23" s="7">
        <f t="shared" si="6"/>
        <v>0</v>
      </c>
      <c r="Q23" s="15" t="str">
        <f t="shared" si="7"/>
        <v/>
      </c>
      <c r="R23" s="16">
        <f t="shared" si="13"/>
        <v>0</v>
      </c>
      <c r="S23" s="7" t="str">
        <f t="shared" si="0"/>
        <v/>
      </c>
      <c r="T23" s="16" t="str">
        <f t="shared" si="1"/>
        <v/>
      </c>
      <c r="U23" s="16" t="str">
        <f t="shared" si="2"/>
        <v/>
      </c>
      <c r="V23" s="16" t="str">
        <f t="shared" si="3"/>
        <v/>
      </c>
      <c r="W23" s="16" t="str">
        <f t="shared" si="4"/>
        <v/>
      </c>
      <c r="X23" s="16" t="str">
        <f t="shared" si="8"/>
        <v/>
      </c>
      <c r="Y23" s="16" t="str">
        <f t="shared" si="9"/>
        <v/>
      </c>
      <c r="Z23" s="16" t="str">
        <f t="shared" si="10"/>
        <v/>
      </c>
      <c r="AA23" s="16" t="str">
        <f t="shared" si="11"/>
        <v/>
      </c>
      <c r="AC23" s="7" t="str">
        <f t="shared" si="5"/>
        <v/>
      </c>
      <c r="AD23" s="7" t="str">
        <f t="shared" si="12"/>
        <v/>
      </c>
    </row>
    <row r="24" spans="1:30" ht="12" customHeight="1">
      <c r="A24" s="30">
        <v>19</v>
      </c>
      <c r="B24" s="109"/>
      <c r="C24" s="110"/>
      <c r="D24" s="110"/>
      <c r="E24" s="111"/>
      <c r="F24" s="112"/>
      <c r="G24" s="113"/>
      <c r="H24" s="112"/>
      <c r="I24" s="118"/>
      <c r="J24" s="115"/>
      <c r="K24" s="116"/>
      <c r="L24" s="119"/>
      <c r="M24" s="193"/>
      <c r="N24" s="137"/>
      <c r="O24" s="7">
        <f>所属データ!$C$3</f>
        <v>0</v>
      </c>
      <c r="P24" s="7">
        <f t="shared" si="6"/>
        <v>0</v>
      </c>
      <c r="Q24" s="15" t="str">
        <f t="shared" si="7"/>
        <v/>
      </c>
      <c r="R24" s="16">
        <f t="shared" si="13"/>
        <v>0</v>
      </c>
      <c r="S24" s="7" t="str">
        <f t="shared" si="0"/>
        <v/>
      </c>
      <c r="T24" s="16" t="str">
        <f t="shared" si="1"/>
        <v/>
      </c>
      <c r="U24" s="16" t="str">
        <f t="shared" si="2"/>
        <v/>
      </c>
      <c r="V24" s="16" t="str">
        <f t="shared" si="3"/>
        <v/>
      </c>
      <c r="W24" s="16" t="str">
        <f t="shared" si="4"/>
        <v/>
      </c>
      <c r="X24" s="16" t="str">
        <f t="shared" si="8"/>
        <v/>
      </c>
      <c r="Y24" s="16" t="str">
        <f t="shared" si="9"/>
        <v/>
      </c>
      <c r="Z24" s="16" t="str">
        <f t="shared" si="10"/>
        <v/>
      </c>
      <c r="AA24" s="16" t="str">
        <f t="shared" si="11"/>
        <v/>
      </c>
      <c r="AC24" s="7" t="str">
        <f t="shared" si="5"/>
        <v/>
      </c>
      <c r="AD24" s="7" t="str">
        <f t="shared" si="12"/>
        <v/>
      </c>
    </row>
    <row r="25" spans="1:30" ht="12" customHeight="1" thickBot="1">
      <c r="A25" s="31">
        <v>20</v>
      </c>
      <c r="B25" s="120"/>
      <c r="C25" s="121"/>
      <c r="D25" s="121"/>
      <c r="E25" s="122"/>
      <c r="F25" s="125"/>
      <c r="G25" s="124"/>
      <c r="H25" s="131"/>
      <c r="I25" s="126"/>
      <c r="J25" s="127"/>
      <c r="K25" s="128"/>
      <c r="L25" s="132"/>
      <c r="M25" s="195"/>
      <c r="N25" s="139"/>
      <c r="O25" s="7">
        <f>所属データ!$C$3</f>
        <v>0</v>
      </c>
      <c r="P25" s="7">
        <f t="shared" si="6"/>
        <v>0</v>
      </c>
      <c r="Q25" s="15" t="str">
        <f t="shared" si="7"/>
        <v/>
      </c>
      <c r="R25" s="16">
        <f t="shared" si="13"/>
        <v>0</v>
      </c>
      <c r="S25" s="7" t="str">
        <f t="shared" si="0"/>
        <v/>
      </c>
      <c r="T25" s="16" t="str">
        <f t="shared" si="1"/>
        <v/>
      </c>
      <c r="U25" s="16" t="str">
        <f t="shared" si="2"/>
        <v/>
      </c>
      <c r="V25" s="16" t="str">
        <f t="shared" si="3"/>
        <v/>
      </c>
      <c r="W25" s="16" t="str">
        <f t="shared" si="4"/>
        <v/>
      </c>
      <c r="X25" s="16" t="str">
        <f t="shared" si="8"/>
        <v/>
      </c>
      <c r="Y25" s="16" t="str">
        <f t="shared" si="9"/>
        <v/>
      </c>
      <c r="Z25" s="16" t="str">
        <f t="shared" si="10"/>
        <v/>
      </c>
      <c r="AA25" s="16" t="str">
        <f t="shared" si="11"/>
        <v/>
      </c>
      <c r="AC25" s="7" t="str">
        <f t="shared" si="5"/>
        <v/>
      </c>
      <c r="AD25" s="7" t="str">
        <f t="shared" si="12"/>
        <v/>
      </c>
    </row>
    <row r="26" spans="1:30" ht="12" customHeight="1">
      <c r="A26" s="29">
        <v>21</v>
      </c>
      <c r="B26" s="109"/>
      <c r="C26" s="110"/>
      <c r="D26" s="110"/>
      <c r="E26" s="111"/>
      <c r="F26" s="130"/>
      <c r="G26" s="113"/>
      <c r="H26" s="112"/>
      <c r="I26" s="118"/>
      <c r="J26" s="115"/>
      <c r="K26" s="116"/>
      <c r="L26" s="133"/>
      <c r="M26" s="196"/>
      <c r="N26" s="140"/>
      <c r="O26" s="7">
        <f>所属データ!$C$3</f>
        <v>0</v>
      </c>
      <c r="P26" s="7">
        <f t="shared" si="6"/>
        <v>0</v>
      </c>
      <c r="Q26" s="15" t="str">
        <f t="shared" si="7"/>
        <v/>
      </c>
      <c r="R26" s="16">
        <f t="shared" si="13"/>
        <v>0</v>
      </c>
      <c r="S26" s="7" t="str">
        <f t="shared" si="0"/>
        <v/>
      </c>
      <c r="T26" s="16" t="str">
        <f t="shared" si="1"/>
        <v/>
      </c>
      <c r="U26" s="16" t="str">
        <f t="shared" si="2"/>
        <v/>
      </c>
      <c r="V26" s="16" t="str">
        <f t="shared" si="3"/>
        <v/>
      </c>
      <c r="W26" s="16" t="str">
        <f t="shared" si="4"/>
        <v/>
      </c>
      <c r="X26" s="16" t="str">
        <f t="shared" si="8"/>
        <v/>
      </c>
      <c r="Y26" s="16" t="str">
        <f t="shared" si="9"/>
        <v/>
      </c>
      <c r="Z26" s="16" t="str">
        <f t="shared" si="10"/>
        <v/>
      </c>
      <c r="AA26" s="16" t="str">
        <f t="shared" si="11"/>
        <v/>
      </c>
      <c r="AC26" s="7" t="str">
        <f t="shared" si="5"/>
        <v/>
      </c>
      <c r="AD26" s="7" t="str">
        <f t="shared" si="12"/>
        <v/>
      </c>
    </row>
    <row r="27" spans="1:30" ht="12" customHeight="1">
      <c r="A27" s="30">
        <v>22</v>
      </c>
      <c r="B27" s="109"/>
      <c r="C27" s="110"/>
      <c r="D27" s="110"/>
      <c r="E27" s="111"/>
      <c r="F27" s="112"/>
      <c r="G27" s="113"/>
      <c r="H27" s="112"/>
      <c r="I27" s="118"/>
      <c r="J27" s="115"/>
      <c r="K27" s="116"/>
      <c r="L27" s="119"/>
      <c r="M27" s="193"/>
      <c r="N27" s="137"/>
      <c r="O27" s="7">
        <f>所属データ!$C$3</f>
        <v>0</v>
      </c>
      <c r="P27" s="7">
        <f t="shared" si="6"/>
        <v>0</v>
      </c>
      <c r="Q27" s="15" t="str">
        <f t="shared" si="7"/>
        <v/>
      </c>
      <c r="R27" s="16">
        <f t="shared" si="13"/>
        <v>0</v>
      </c>
      <c r="S27" s="7" t="str">
        <f t="shared" si="0"/>
        <v/>
      </c>
      <c r="T27" s="16" t="str">
        <f t="shared" si="1"/>
        <v/>
      </c>
      <c r="U27" s="16" t="str">
        <f t="shared" si="2"/>
        <v/>
      </c>
      <c r="V27" s="16" t="str">
        <f t="shared" si="3"/>
        <v/>
      </c>
      <c r="W27" s="16" t="str">
        <f t="shared" si="4"/>
        <v/>
      </c>
      <c r="X27" s="16" t="str">
        <f t="shared" si="8"/>
        <v/>
      </c>
      <c r="Y27" s="16" t="str">
        <f t="shared" si="9"/>
        <v/>
      </c>
      <c r="Z27" s="16" t="str">
        <f t="shared" si="10"/>
        <v/>
      </c>
      <c r="AA27" s="16" t="str">
        <f t="shared" si="11"/>
        <v/>
      </c>
      <c r="AC27" s="7" t="str">
        <f t="shared" si="5"/>
        <v/>
      </c>
      <c r="AD27" s="7" t="str">
        <f t="shared" si="12"/>
        <v/>
      </c>
    </row>
    <row r="28" spans="1:30" ht="12" customHeight="1">
      <c r="A28" s="30">
        <v>23</v>
      </c>
      <c r="B28" s="109"/>
      <c r="C28" s="110"/>
      <c r="D28" s="110"/>
      <c r="E28" s="111"/>
      <c r="F28" s="112"/>
      <c r="G28" s="113"/>
      <c r="H28" s="112"/>
      <c r="I28" s="118"/>
      <c r="J28" s="115"/>
      <c r="K28" s="116"/>
      <c r="L28" s="119"/>
      <c r="M28" s="193"/>
      <c r="N28" s="137"/>
      <c r="O28" s="7">
        <f>所属データ!$C$3</f>
        <v>0</v>
      </c>
      <c r="P28" s="7">
        <f t="shared" si="6"/>
        <v>0</v>
      </c>
      <c r="Q28" s="15" t="str">
        <f t="shared" si="7"/>
        <v/>
      </c>
      <c r="R28" s="16">
        <f t="shared" si="13"/>
        <v>0</v>
      </c>
      <c r="S28" s="7" t="str">
        <f t="shared" si="0"/>
        <v/>
      </c>
      <c r="T28" s="16" t="str">
        <f t="shared" si="1"/>
        <v/>
      </c>
      <c r="U28" s="16" t="str">
        <f t="shared" si="2"/>
        <v/>
      </c>
      <c r="V28" s="16" t="str">
        <f t="shared" si="3"/>
        <v/>
      </c>
      <c r="W28" s="16" t="str">
        <f t="shared" si="4"/>
        <v/>
      </c>
      <c r="X28" s="16" t="str">
        <f t="shared" si="8"/>
        <v/>
      </c>
      <c r="Y28" s="16" t="str">
        <f t="shared" si="9"/>
        <v/>
      </c>
      <c r="Z28" s="16" t="str">
        <f t="shared" si="10"/>
        <v/>
      </c>
      <c r="AA28" s="16" t="str">
        <f t="shared" si="11"/>
        <v/>
      </c>
      <c r="AC28" s="7" t="str">
        <f t="shared" si="5"/>
        <v/>
      </c>
      <c r="AD28" s="7" t="str">
        <f t="shared" si="12"/>
        <v/>
      </c>
    </row>
    <row r="29" spans="1:30" ht="12" customHeight="1">
      <c r="A29" s="30">
        <v>24</v>
      </c>
      <c r="B29" s="109"/>
      <c r="C29" s="110"/>
      <c r="D29" s="110"/>
      <c r="E29" s="111"/>
      <c r="F29" s="112"/>
      <c r="G29" s="113"/>
      <c r="H29" s="112"/>
      <c r="I29" s="118"/>
      <c r="J29" s="115"/>
      <c r="K29" s="116"/>
      <c r="L29" s="119"/>
      <c r="M29" s="193"/>
      <c r="N29" s="137"/>
      <c r="O29" s="7">
        <f>所属データ!$C$3</f>
        <v>0</v>
      </c>
      <c r="P29" s="7">
        <f t="shared" si="6"/>
        <v>0</v>
      </c>
      <c r="Q29" s="15" t="str">
        <f t="shared" si="7"/>
        <v/>
      </c>
      <c r="R29" s="16">
        <f t="shared" si="13"/>
        <v>0</v>
      </c>
      <c r="S29" s="7" t="str">
        <f t="shared" si="0"/>
        <v/>
      </c>
      <c r="T29" s="16" t="str">
        <f t="shared" si="1"/>
        <v/>
      </c>
      <c r="U29" s="16" t="str">
        <f t="shared" si="2"/>
        <v/>
      </c>
      <c r="V29" s="16" t="str">
        <f t="shared" si="3"/>
        <v/>
      </c>
      <c r="W29" s="16" t="str">
        <f t="shared" si="4"/>
        <v/>
      </c>
      <c r="X29" s="16" t="str">
        <f t="shared" si="8"/>
        <v/>
      </c>
      <c r="Y29" s="16" t="str">
        <f t="shared" si="9"/>
        <v/>
      </c>
      <c r="Z29" s="16" t="str">
        <f t="shared" si="10"/>
        <v/>
      </c>
      <c r="AA29" s="16" t="str">
        <f t="shared" si="11"/>
        <v/>
      </c>
      <c r="AC29" s="7" t="str">
        <f t="shared" si="5"/>
        <v/>
      </c>
      <c r="AD29" s="7" t="str">
        <f t="shared" si="12"/>
        <v/>
      </c>
    </row>
    <row r="30" spans="1:30" ht="12" customHeight="1" thickBot="1">
      <c r="A30" s="31">
        <v>25</v>
      </c>
      <c r="B30" s="120"/>
      <c r="C30" s="121"/>
      <c r="D30" s="121"/>
      <c r="E30" s="122"/>
      <c r="F30" s="131"/>
      <c r="G30" s="124"/>
      <c r="H30" s="125"/>
      <c r="I30" s="126"/>
      <c r="J30" s="127"/>
      <c r="K30" s="128"/>
      <c r="L30" s="129"/>
      <c r="M30" s="194"/>
      <c r="N30" s="138"/>
      <c r="O30" s="7">
        <f>所属データ!$C$3</f>
        <v>0</v>
      </c>
      <c r="P30" s="7">
        <f t="shared" si="6"/>
        <v>0</v>
      </c>
      <c r="Q30" s="15" t="str">
        <f t="shared" si="7"/>
        <v/>
      </c>
      <c r="R30" s="16">
        <f t="shared" si="13"/>
        <v>0</v>
      </c>
      <c r="S30" s="7" t="str">
        <f t="shared" si="0"/>
        <v/>
      </c>
      <c r="T30" s="16" t="str">
        <f t="shared" si="1"/>
        <v/>
      </c>
      <c r="U30" s="16" t="str">
        <f t="shared" si="2"/>
        <v/>
      </c>
      <c r="V30" s="16" t="str">
        <f t="shared" si="3"/>
        <v/>
      </c>
      <c r="W30" s="16" t="str">
        <f t="shared" si="4"/>
        <v/>
      </c>
      <c r="X30" s="16" t="str">
        <f t="shared" si="8"/>
        <v/>
      </c>
      <c r="Y30" s="16" t="str">
        <f t="shared" si="9"/>
        <v/>
      </c>
      <c r="Z30" s="16" t="str">
        <f t="shared" si="10"/>
        <v/>
      </c>
      <c r="AA30" s="16" t="str">
        <f t="shared" si="11"/>
        <v/>
      </c>
      <c r="AC30" s="7" t="str">
        <f t="shared" si="5"/>
        <v/>
      </c>
      <c r="AD30" s="7" t="str">
        <f t="shared" si="12"/>
        <v/>
      </c>
    </row>
    <row r="31" spans="1:30" ht="12" customHeight="1">
      <c r="A31" s="29">
        <v>26</v>
      </c>
      <c r="B31" s="109"/>
      <c r="C31" s="110"/>
      <c r="D31" s="110"/>
      <c r="E31" s="111"/>
      <c r="F31" s="112"/>
      <c r="G31" s="113"/>
      <c r="H31" s="130"/>
      <c r="I31" s="118"/>
      <c r="J31" s="115"/>
      <c r="K31" s="116"/>
      <c r="L31" s="117"/>
      <c r="M31" s="192"/>
      <c r="N31" s="136"/>
      <c r="O31" s="7">
        <f>所属データ!$C$3</f>
        <v>0</v>
      </c>
      <c r="P31" s="7">
        <f t="shared" si="6"/>
        <v>0</v>
      </c>
      <c r="Q31" s="15" t="str">
        <f t="shared" si="7"/>
        <v/>
      </c>
      <c r="R31" s="16">
        <f t="shared" si="13"/>
        <v>0</v>
      </c>
      <c r="S31" s="7" t="str">
        <f t="shared" si="0"/>
        <v/>
      </c>
      <c r="T31" s="16" t="str">
        <f t="shared" si="1"/>
        <v/>
      </c>
      <c r="U31" s="16" t="str">
        <f t="shared" si="2"/>
        <v/>
      </c>
      <c r="V31" s="16" t="str">
        <f t="shared" si="3"/>
        <v/>
      </c>
      <c r="W31" s="16" t="str">
        <f t="shared" si="4"/>
        <v/>
      </c>
      <c r="X31" s="16" t="str">
        <f t="shared" si="8"/>
        <v/>
      </c>
      <c r="Y31" s="16" t="str">
        <f t="shared" si="9"/>
        <v/>
      </c>
      <c r="Z31" s="16" t="str">
        <f t="shared" si="10"/>
        <v/>
      </c>
      <c r="AA31" s="16" t="str">
        <f t="shared" si="11"/>
        <v/>
      </c>
      <c r="AC31" s="7" t="str">
        <f t="shared" si="5"/>
        <v/>
      </c>
      <c r="AD31" s="7" t="str">
        <f t="shared" si="12"/>
        <v/>
      </c>
    </row>
    <row r="32" spans="1:30" ht="12" customHeight="1">
      <c r="A32" s="30">
        <v>27</v>
      </c>
      <c r="B32" s="109"/>
      <c r="C32" s="110"/>
      <c r="D32" s="110"/>
      <c r="E32" s="111"/>
      <c r="F32" s="112"/>
      <c r="G32" s="113"/>
      <c r="H32" s="112"/>
      <c r="I32" s="118"/>
      <c r="J32" s="115"/>
      <c r="K32" s="116"/>
      <c r="L32" s="119"/>
      <c r="M32" s="193"/>
      <c r="N32" s="137"/>
      <c r="O32" s="7">
        <f>所属データ!$C$3</f>
        <v>0</v>
      </c>
      <c r="P32" s="7">
        <f t="shared" si="6"/>
        <v>0</v>
      </c>
      <c r="Q32" s="15" t="str">
        <f t="shared" si="7"/>
        <v/>
      </c>
      <c r="R32" s="16">
        <f t="shared" si="13"/>
        <v>0</v>
      </c>
      <c r="S32" s="7" t="str">
        <f t="shared" si="0"/>
        <v/>
      </c>
      <c r="T32" s="16" t="str">
        <f t="shared" si="1"/>
        <v/>
      </c>
      <c r="U32" s="16" t="str">
        <f t="shared" si="2"/>
        <v/>
      </c>
      <c r="V32" s="16" t="str">
        <f t="shared" si="3"/>
        <v/>
      </c>
      <c r="W32" s="16" t="str">
        <f t="shared" si="4"/>
        <v/>
      </c>
      <c r="X32" s="16" t="str">
        <f t="shared" si="8"/>
        <v/>
      </c>
      <c r="Y32" s="16" t="str">
        <f t="shared" si="9"/>
        <v/>
      </c>
      <c r="Z32" s="16" t="str">
        <f t="shared" si="10"/>
        <v/>
      </c>
      <c r="AA32" s="16" t="str">
        <f t="shared" si="11"/>
        <v/>
      </c>
      <c r="AC32" s="7" t="str">
        <f t="shared" si="5"/>
        <v/>
      </c>
      <c r="AD32" s="7" t="str">
        <f t="shared" si="12"/>
        <v/>
      </c>
    </row>
    <row r="33" spans="1:43" ht="12" customHeight="1">
      <c r="A33" s="30">
        <v>28</v>
      </c>
      <c r="B33" s="109"/>
      <c r="C33" s="110"/>
      <c r="D33" s="110"/>
      <c r="E33" s="111"/>
      <c r="F33" s="112"/>
      <c r="G33" s="113"/>
      <c r="H33" s="112"/>
      <c r="I33" s="118"/>
      <c r="J33" s="115"/>
      <c r="K33" s="116"/>
      <c r="L33" s="119"/>
      <c r="M33" s="193"/>
      <c r="N33" s="137"/>
      <c r="O33" s="7">
        <f>所属データ!$C$3</f>
        <v>0</v>
      </c>
      <c r="P33" s="7">
        <f t="shared" si="6"/>
        <v>0</v>
      </c>
      <c r="Q33" s="15" t="str">
        <f t="shared" si="7"/>
        <v/>
      </c>
      <c r="R33" s="16">
        <f t="shared" si="13"/>
        <v>0</v>
      </c>
      <c r="S33" s="7" t="str">
        <f t="shared" si="0"/>
        <v/>
      </c>
      <c r="T33" s="16" t="str">
        <f t="shared" si="1"/>
        <v/>
      </c>
      <c r="U33" s="16" t="str">
        <f t="shared" si="2"/>
        <v/>
      </c>
      <c r="V33" s="16" t="str">
        <f t="shared" si="3"/>
        <v/>
      </c>
      <c r="W33" s="16" t="str">
        <f t="shared" si="4"/>
        <v/>
      </c>
      <c r="X33" s="16" t="str">
        <f t="shared" si="8"/>
        <v/>
      </c>
      <c r="Y33" s="16" t="str">
        <f t="shared" si="9"/>
        <v/>
      </c>
      <c r="Z33" s="16" t="str">
        <f t="shared" si="10"/>
        <v/>
      </c>
      <c r="AA33" s="16" t="str">
        <f t="shared" si="11"/>
        <v/>
      </c>
      <c r="AC33" s="7" t="str">
        <f t="shared" si="5"/>
        <v/>
      </c>
      <c r="AD33" s="7" t="str">
        <f t="shared" si="12"/>
        <v/>
      </c>
    </row>
    <row r="34" spans="1:43" ht="12" customHeight="1">
      <c r="A34" s="30">
        <v>29</v>
      </c>
      <c r="B34" s="109"/>
      <c r="C34" s="110"/>
      <c r="D34" s="110"/>
      <c r="E34" s="111"/>
      <c r="F34" s="112"/>
      <c r="G34" s="113"/>
      <c r="H34" s="112"/>
      <c r="I34" s="118"/>
      <c r="J34" s="115"/>
      <c r="K34" s="116"/>
      <c r="L34" s="119"/>
      <c r="M34" s="193"/>
      <c r="N34" s="137"/>
      <c r="O34" s="7">
        <f>所属データ!$C$3</f>
        <v>0</v>
      </c>
      <c r="P34" s="7">
        <f t="shared" si="6"/>
        <v>0</v>
      </c>
      <c r="Q34" s="15" t="str">
        <f t="shared" si="7"/>
        <v/>
      </c>
      <c r="R34" s="16">
        <f t="shared" si="13"/>
        <v>0</v>
      </c>
      <c r="S34" s="7" t="str">
        <f t="shared" si="0"/>
        <v/>
      </c>
      <c r="T34" s="16" t="str">
        <f t="shared" si="1"/>
        <v/>
      </c>
      <c r="U34" s="16" t="str">
        <f t="shared" si="2"/>
        <v/>
      </c>
      <c r="V34" s="16" t="str">
        <f t="shared" si="3"/>
        <v/>
      </c>
      <c r="W34" s="16" t="str">
        <f t="shared" si="4"/>
        <v/>
      </c>
      <c r="X34" s="16" t="str">
        <f t="shared" si="8"/>
        <v/>
      </c>
      <c r="Y34" s="16" t="str">
        <f t="shared" si="9"/>
        <v/>
      </c>
      <c r="Z34" s="16" t="str">
        <f t="shared" si="10"/>
        <v/>
      </c>
      <c r="AA34" s="16" t="str">
        <f t="shared" si="11"/>
        <v/>
      </c>
      <c r="AC34" s="7" t="str">
        <f t="shared" si="5"/>
        <v/>
      </c>
      <c r="AD34" s="7" t="str">
        <f t="shared" si="12"/>
        <v/>
      </c>
    </row>
    <row r="35" spans="1:43" ht="12" customHeight="1" thickBot="1">
      <c r="A35" s="31">
        <v>30</v>
      </c>
      <c r="B35" s="120"/>
      <c r="C35" s="121"/>
      <c r="D35" s="121"/>
      <c r="E35" s="122"/>
      <c r="F35" s="125"/>
      <c r="G35" s="124"/>
      <c r="H35" s="131"/>
      <c r="I35" s="126"/>
      <c r="J35" s="127"/>
      <c r="K35" s="128"/>
      <c r="L35" s="132"/>
      <c r="M35" s="195"/>
      <c r="N35" s="139"/>
      <c r="O35" s="7">
        <f>所属データ!$C$3</f>
        <v>0</v>
      </c>
      <c r="P35" s="7">
        <f t="shared" si="6"/>
        <v>0</v>
      </c>
      <c r="Q35" s="15" t="str">
        <f t="shared" si="7"/>
        <v/>
      </c>
      <c r="R35" s="16">
        <f t="shared" si="13"/>
        <v>0</v>
      </c>
      <c r="S35" s="7" t="str">
        <f t="shared" si="0"/>
        <v/>
      </c>
      <c r="T35" s="16" t="str">
        <f t="shared" si="1"/>
        <v/>
      </c>
      <c r="U35" s="16" t="str">
        <f t="shared" si="2"/>
        <v/>
      </c>
      <c r="V35" s="16" t="str">
        <f t="shared" si="3"/>
        <v/>
      </c>
      <c r="W35" s="16" t="str">
        <f t="shared" si="4"/>
        <v/>
      </c>
      <c r="X35" s="16" t="str">
        <f t="shared" si="8"/>
        <v/>
      </c>
      <c r="Y35" s="16" t="str">
        <f t="shared" si="9"/>
        <v/>
      </c>
      <c r="Z35" s="16" t="str">
        <f t="shared" si="10"/>
        <v/>
      </c>
      <c r="AA35" s="16" t="str">
        <f t="shared" si="11"/>
        <v/>
      </c>
      <c r="AC35" s="7" t="str">
        <f t="shared" si="5"/>
        <v/>
      </c>
      <c r="AD35" s="7" t="str">
        <f t="shared" si="12"/>
        <v/>
      </c>
    </row>
    <row r="36" spans="1:43" ht="12" customHeight="1">
      <c r="A36" s="29">
        <v>31</v>
      </c>
      <c r="B36" s="109"/>
      <c r="C36" s="110"/>
      <c r="D36" s="110"/>
      <c r="E36" s="111"/>
      <c r="F36" s="130"/>
      <c r="G36" s="113"/>
      <c r="H36" s="112"/>
      <c r="I36" s="118"/>
      <c r="J36" s="115"/>
      <c r="K36" s="116"/>
      <c r="L36" s="133"/>
      <c r="M36" s="196"/>
      <c r="N36" s="140"/>
      <c r="O36" s="7">
        <f>所属データ!$C$3</f>
        <v>0</v>
      </c>
      <c r="P36" s="7">
        <f t="shared" si="6"/>
        <v>0</v>
      </c>
      <c r="Q36" s="15" t="str">
        <f t="shared" si="7"/>
        <v/>
      </c>
      <c r="R36" s="16">
        <f t="shared" si="13"/>
        <v>0</v>
      </c>
      <c r="S36" s="7" t="str">
        <f t="shared" si="0"/>
        <v/>
      </c>
      <c r="T36" s="16" t="str">
        <f t="shared" si="1"/>
        <v/>
      </c>
      <c r="U36" s="16" t="str">
        <f t="shared" si="2"/>
        <v/>
      </c>
      <c r="V36" s="16" t="str">
        <f t="shared" si="3"/>
        <v/>
      </c>
      <c r="W36" s="16" t="str">
        <f t="shared" si="4"/>
        <v/>
      </c>
      <c r="X36" s="16" t="str">
        <f t="shared" si="8"/>
        <v/>
      </c>
      <c r="Y36" s="16" t="str">
        <f t="shared" si="9"/>
        <v/>
      </c>
      <c r="Z36" s="16" t="str">
        <f t="shared" si="10"/>
        <v/>
      </c>
      <c r="AA36" s="16" t="str">
        <f t="shared" si="11"/>
        <v/>
      </c>
      <c r="AC36" s="7" t="str">
        <f t="shared" si="5"/>
        <v/>
      </c>
      <c r="AD36" s="7" t="str">
        <f t="shared" si="12"/>
        <v/>
      </c>
    </row>
    <row r="37" spans="1:43" ht="12" customHeight="1">
      <c r="A37" s="30">
        <v>32</v>
      </c>
      <c r="B37" s="109"/>
      <c r="C37" s="110"/>
      <c r="D37" s="110"/>
      <c r="E37" s="111"/>
      <c r="F37" s="112"/>
      <c r="G37" s="113"/>
      <c r="H37" s="112"/>
      <c r="I37" s="118"/>
      <c r="J37" s="115"/>
      <c r="K37" s="116"/>
      <c r="L37" s="119"/>
      <c r="M37" s="193"/>
      <c r="N37" s="137"/>
      <c r="O37" s="7">
        <f>所属データ!$C$3</f>
        <v>0</v>
      </c>
      <c r="P37" s="7">
        <f t="shared" si="6"/>
        <v>0</v>
      </c>
      <c r="Q37" s="15" t="str">
        <f t="shared" si="7"/>
        <v/>
      </c>
      <c r="R37" s="16">
        <f t="shared" si="13"/>
        <v>0</v>
      </c>
      <c r="S37" s="7" t="str">
        <f t="shared" si="0"/>
        <v/>
      </c>
      <c r="T37" s="16" t="str">
        <f t="shared" si="1"/>
        <v/>
      </c>
      <c r="U37" s="16" t="str">
        <f t="shared" si="2"/>
        <v/>
      </c>
      <c r="V37" s="16" t="str">
        <f t="shared" si="3"/>
        <v/>
      </c>
      <c r="W37" s="16" t="str">
        <f t="shared" si="4"/>
        <v/>
      </c>
      <c r="X37" s="16" t="str">
        <f t="shared" si="8"/>
        <v/>
      </c>
      <c r="Y37" s="16" t="str">
        <f t="shared" si="9"/>
        <v/>
      </c>
      <c r="Z37" s="16" t="str">
        <f t="shared" si="10"/>
        <v/>
      </c>
      <c r="AA37" s="16" t="str">
        <f t="shared" si="11"/>
        <v/>
      </c>
      <c r="AC37" s="7" t="str">
        <f t="shared" si="5"/>
        <v/>
      </c>
      <c r="AD37" s="7" t="str">
        <f t="shared" si="12"/>
        <v/>
      </c>
    </row>
    <row r="38" spans="1:43" ht="12" customHeight="1">
      <c r="A38" s="30">
        <v>33</v>
      </c>
      <c r="B38" s="109"/>
      <c r="C38" s="110"/>
      <c r="D38" s="110"/>
      <c r="E38" s="111"/>
      <c r="F38" s="112"/>
      <c r="G38" s="113"/>
      <c r="H38" s="112"/>
      <c r="I38" s="118"/>
      <c r="J38" s="115"/>
      <c r="K38" s="116"/>
      <c r="L38" s="119"/>
      <c r="M38" s="193"/>
      <c r="N38" s="137"/>
      <c r="O38" s="7">
        <f>所属データ!$C$3</f>
        <v>0</v>
      </c>
      <c r="P38" s="7">
        <f t="shared" si="6"/>
        <v>0</v>
      </c>
      <c r="Q38" s="15" t="str">
        <f t="shared" si="7"/>
        <v/>
      </c>
      <c r="R38" s="16">
        <f t="shared" si="13"/>
        <v>0</v>
      </c>
      <c r="S38" s="7" t="str">
        <f t="shared" si="0"/>
        <v/>
      </c>
      <c r="T38" s="16" t="str">
        <f t="shared" si="1"/>
        <v/>
      </c>
      <c r="U38" s="16" t="str">
        <f t="shared" si="2"/>
        <v/>
      </c>
      <c r="V38" s="16" t="str">
        <f t="shared" si="3"/>
        <v/>
      </c>
      <c r="W38" s="16" t="str">
        <f t="shared" si="4"/>
        <v/>
      </c>
      <c r="X38" s="16" t="str">
        <f t="shared" si="8"/>
        <v/>
      </c>
      <c r="Y38" s="16" t="str">
        <f t="shared" si="9"/>
        <v/>
      </c>
      <c r="Z38" s="16" t="str">
        <f t="shared" si="10"/>
        <v/>
      </c>
      <c r="AA38" s="16" t="str">
        <f t="shared" si="11"/>
        <v/>
      </c>
      <c r="AC38" s="7" t="str">
        <f t="shared" si="5"/>
        <v/>
      </c>
      <c r="AD38" s="7" t="str">
        <f t="shared" si="12"/>
        <v/>
      </c>
    </row>
    <row r="39" spans="1:43" ht="12" customHeight="1">
      <c r="A39" s="30">
        <v>34</v>
      </c>
      <c r="B39" s="109"/>
      <c r="C39" s="110"/>
      <c r="D39" s="110"/>
      <c r="E39" s="111"/>
      <c r="F39" s="112"/>
      <c r="G39" s="113"/>
      <c r="H39" s="112"/>
      <c r="I39" s="118"/>
      <c r="J39" s="115"/>
      <c r="K39" s="116"/>
      <c r="L39" s="119"/>
      <c r="M39" s="193"/>
      <c r="N39" s="137"/>
      <c r="O39" s="7">
        <f>所属データ!$C$3</f>
        <v>0</v>
      </c>
      <c r="P39" s="7">
        <f t="shared" si="6"/>
        <v>0</v>
      </c>
      <c r="Q39" s="15" t="str">
        <f t="shared" si="7"/>
        <v/>
      </c>
      <c r="R39" s="16">
        <f t="shared" si="13"/>
        <v>0</v>
      </c>
      <c r="S39" s="7" t="str">
        <f t="shared" si="0"/>
        <v/>
      </c>
      <c r="T39" s="16" t="str">
        <f t="shared" si="1"/>
        <v/>
      </c>
      <c r="U39" s="16" t="str">
        <f t="shared" si="2"/>
        <v/>
      </c>
      <c r="V39" s="16" t="str">
        <f t="shared" si="3"/>
        <v/>
      </c>
      <c r="W39" s="16" t="str">
        <f t="shared" si="4"/>
        <v/>
      </c>
      <c r="X39" s="16" t="str">
        <f t="shared" si="8"/>
        <v/>
      </c>
      <c r="Y39" s="16" t="str">
        <f t="shared" si="9"/>
        <v/>
      </c>
      <c r="Z39" s="16" t="str">
        <f t="shared" si="10"/>
        <v/>
      </c>
      <c r="AA39" s="16" t="str">
        <f t="shared" si="11"/>
        <v/>
      </c>
      <c r="AC39" s="7" t="str">
        <f t="shared" si="5"/>
        <v/>
      </c>
      <c r="AD39" s="7" t="str">
        <f t="shared" si="12"/>
        <v/>
      </c>
    </row>
    <row r="40" spans="1:43" ht="12" customHeight="1" thickBot="1">
      <c r="A40" s="31">
        <v>35</v>
      </c>
      <c r="B40" s="120"/>
      <c r="C40" s="121"/>
      <c r="D40" s="121"/>
      <c r="E40" s="122"/>
      <c r="F40" s="131"/>
      <c r="G40" s="124"/>
      <c r="H40" s="125"/>
      <c r="I40" s="126"/>
      <c r="J40" s="127"/>
      <c r="K40" s="128"/>
      <c r="L40" s="129"/>
      <c r="M40" s="194"/>
      <c r="N40" s="138"/>
      <c r="O40" s="7">
        <f>所属データ!$C$3</f>
        <v>0</v>
      </c>
      <c r="P40" s="7">
        <f t="shared" si="6"/>
        <v>0</v>
      </c>
      <c r="Q40" s="15" t="str">
        <f t="shared" si="7"/>
        <v/>
      </c>
      <c r="R40" s="16">
        <f t="shared" si="13"/>
        <v>0</v>
      </c>
      <c r="S40" s="7" t="str">
        <f t="shared" si="0"/>
        <v/>
      </c>
      <c r="T40" s="16" t="str">
        <f t="shared" si="1"/>
        <v/>
      </c>
      <c r="U40" s="16" t="str">
        <f t="shared" si="2"/>
        <v/>
      </c>
      <c r="V40" s="16" t="str">
        <f t="shared" si="3"/>
        <v/>
      </c>
      <c r="W40" s="16" t="str">
        <f t="shared" si="4"/>
        <v/>
      </c>
      <c r="X40" s="16" t="str">
        <f t="shared" si="8"/>
        <v/>
      </c>
      <c r="Y40" s="16" t="str">
        <f t="shared" si="9"/>
        <v/>
      </c>
      <c r="Z40" s="16" t="str">
        <f t="shared" si="10"/>
        <v/>
      </c>
      <c r="AA40" s="16" t="str">
        <f t="shared" si="11"/>
        <v/>
      </c>
      <c r="AC40" s="7" t="str">
        <f t="shared" si="5"/>
        <v/>
      </c>
      <c r="AD40" s="7" t="str">
        <f t="shared" si="12"/>
        <v/>
      </c>
    </row>
    <row r="41" spans="1:43" ht="12" customHeight="1">
      <c r="A41" s="29">
        <v>36</v>
      </c>
      <c r="B41" s="109"/>
      <c r="C41" s="110"/>
      <c r="D41" s="110"/>
      <c r="E41" s="111"/>
      <c r="F41" s="130"/>
      <c r="G41" s="113"/>
      <c r="H41" s="130"/>
      <c r="I41" s="118"/>
      <c r="J41" s="115"/>
      <c r="K41" s="116"/>
      <c r="L41" s="117"/>
      <c r="M41" s="192"/>
      <c r="N41" s="136"/>
      <c r="O41" s="7">
        <f>所属データ!$C$3</f>
        <v>0</v>
      </c>
      <c r="P41" s="7">
        <f t="shared" si="6"/>
        <v>0</v>
      </c>
      <c r="Q41" s="15" t="str">
        <f t="shared" si="7"/>
        <v/>
      </c>
      <c r="R41" s="16">
        <f t="shared" si="13"/>
        <v>0</v>
      </c>
      <c r="S41" s="7" t="str">
        <f t="shared" si="0"/>
        <v/>
      </c>
      <c r="T41" s="16" t="str">
        <f t="shared" si="1"/>
        <v/>
      </c>
      <c r="U41" s="16" t="str">
        <f t="shared" si="2"/>
        <v/>
      </c>
      <c r="V41" s="16" t="str">
        <f t="shared" si="3"/>
        <v/>
      </c>
      <c r="W41" s="16" t="str">
        <f t="shared" si="4"/>
        <v/>
      </c>
      <c r="X41" s="16" t="str">
        <f t="shared" si="8"/>
        <v/>
      </c>
      <c r="Y41" s="16" t="str">
        <f t="shared" si="9"/>
        <v/>
      </c>
      <c r="Z41" s="16" t="str">
        <f t="shared" si="10"/>
        <v/>
      </c>
      <c r="AA41" s="16" t="str">
        <f t="shared" si="11"/>
        <v/>
      </c>
      <c r="AC41" s="7" t="str">
        <f t="shared" si="5"/>
        <v/>
      </c>
      <c r="AD41" s="7" t="str">
        <f t="shared" si="12"/>
        <v/>
      </c>
    </row>
    <row r="42" spans="1:43" ht="12" customHeight="1">
      <c r="A42" s="30">
        <v>37</v>
      </c>
      <c r="B42" s="109"/>
      <c r="C42" s="110"/>
      <c r="D42" s="110"/>
      <c r="E42" s="111"/>
      <c r="F42" s="112"/>
      <c r="G42" s="113"/>
      <c r="H42" s="112"/>
      <c r="I42" s="118"/>
      <c r="J42" s="115"/>
      <c r="K42" s="116"/>
      <c r="L42" s="119"/>
      <c r="M42" s="193"/>
      <c r="N42" s="137"/>
      <c r="O42" s="7">
        <f>所属データ!$C$3</f>
        <v>0</v>
      </c>
      <c r="P42" s="7">
        <f t="shared" si="6"/>
        <v>0</v>
      </c>
      <c r="Q42" s="15" t="str">
        <f t="shared" si="7"/>
        <v/>
      </c>
      <c r="R42" s="16">
        <f t="shared" si="13"/>
        <v>0</v>
      </c>
      <c r="S42" s="7" t="str">
        <f t="shared" si="0"/>
        <v/>
      </c>
      <c r="T42" s="16" t="str">
        <f t="shared" si="1"/>
        <v/>
      </c>
      <c r="U42" s="16" t="str">
        <f t="shared" si="2"/>
        <v/>
      </c>
      <c r="V42" s="16" t="str">
        <f t="shared" si="3"/>
        <v/>
      </c>
      <c r="W42" s="16" t="str">
        <f t="shared" si="4"/>
        <v/>
      </c>
      <c r="X42" s="16" t="str">
        <f t="shared" si="8"/>
        <v/>
      </c>
      <c r="Y42" s="16" t="str">
        <f t="shared" si="9"/>
        <v/>
      </c>
      <c r="Z42" s="16" t="str">
        <f t="shared" si="10"/>
        <v/>
      </c>
      <c r="AA42" s="16" t="str">
        <f t="shared" si="11"/>
        <v/>
      </c>
      <c r="AC42" s="7" t="str">
        <f t="shared" si="5"/>
        <v/>
      </c>
      <c r="AD42" s="7" t="str">
        <f t="shared" si="12"/>
        <v/>
      </c>
    </row>
    <row r="43" spans="1:43" ht="12" customHeight="1">
      <c r="A43" s="30">
        <v>38</v>
      </c>
      <c r="B43" s="109"/>
      <c r="C43" s="110"/>
      <c r="D43" s="110"/>
      <c r="E43" s="111"/>
      <c r="F43" s="112"/>
      <c r="G43" s="113"/>
      <c r="H43" s="112"/>
      <c r="I43" s="118"/>
      <c r="J43" s="115"/>
      <c r="K43" s="116"/>
      <c r="L43" s="119"/>
      <c r="M43" s="193"/>
      <c r="N43" s="137"/>
      <c r="O43" s="7">
        <f>所属データ!$C$3</f>
        <v>0</v>
      </c>
      <c r="P43" s="7">
        <f t="shared" si="6"/>
        <v>0</v>
      </c>
      <c r="Q43" s="15" t="str">
        <f t="shared" si="7"/>
        <v/>
      </c>
      <c r="R43" s="16">
        <f t="shared" si="13"/>
        <v>0</v>
      </c>
      <c r="S43" s="7" t="str">
        <f t="shared" si="0"/>
        <v/>
      </c>
      <c r="T43" s="16" t="str">
        <f t="shared" si="1"/>
        <v/>
      </c>
      <c r="U43" s="16" t="str">
        <f t="shared" si="2"/>
        <v/>
      </c>
      <c r="V43" s="16" t="str">
        <f t="shared" si="3"/>
        <v/>
      </c>
      <c r="W43" s="16" t="str">
        <f t="shared" si="4"/>
        <v/>
      </c>
      <c r="X43" s="16" t="str">
        <f t="shared" si="8"/>
        <v/>
      </c>
      <c r="Y43" s="16" t="str">
        <f t="shared" si="9"/>
        <v/>
      </c>
      <c r="Z43" s="16" t="str">
        <f t="shared" si="10"/>
        <v/>
      </c>
      <c r="AA43" s="16" t="str">
        <f t="shared" si="11"/>
        <v/>
      </c>
      <c r="AC43" s="7" t="str">
        <f t="shared" si="5"/>
        <v/>
      </c>
      <c r="AD43" s="7" t="str">
        <f t="shared" si="12"/>
        <v/>
      </c>
    </row>
    <row r="44" spans="1:43" ht="12" customHeight="1">
      <c r="A44" s="30">
        <v>39</v>
      </c>
      <c r="B44" s="109"/>
      <c r="C44" s="110"/>
      <c r="D44" s="110"/>
      <c r="E44" s="111"/>
      <c r="F44" s="112"/>
      <c r="G44" s="113"/>
      <c r="H44" s="112"/>
      <c r="I44" s="118"/>
      <c r="J44" s="115"/>
      <c r="K44" s="116"/>
      <c r="L44" s="119"/>
      <c r="M44" s="193"/>
      <c r="N44" s="137"/>
      <c r="O44" s="7">
        <f>所属データ!$C$3</f>
        <v>0</v>
      </c>
      <c r="P44" s="7">
        <f t="shared" si="6"/>
        <v>0</v>
      </c>
      <c r="Q44" s="15" t="str">
        <f t="shared" si="7"/>
        <v/>
      </c>
      <c r="R44" s="16">
        <f t="shared" si="13"/>
        <v>0</v>
      </c>
      <c r="S44" s="7" t="str">
        <f t="shared" si="0"/>
        <v/>
      </c>
      <c r="T44" s="16" t="str">
        <f t="shared" si="1"/>
        <v/>
      </c>
      <c r="U44" s="16" t="str">
        <f t="shared" si="2"/>
        <v/>
      </c>
      <c r="V44" s="16" t="str">
        <f t="shared" si="3"/>
        <v/>
      </c>
      <c r="W44" s="16" t="str">
        <f t="shared" si="4"/>
        <v/>
      </c>
      <c r="X44" s="16" t="str">
        <f t="shared" si="8"/>
        <v/>
      </c>
      <c r="Y44" s="16" t="str">
        <f t="shared" si="9"/>
        <v/>
      </c>
      <c r="Z44" s="16" t="str">
        <f t="shared" si="10"/>
        <v/>
      </c>
      <c r="AA44" s="16" t="str">
        <f t="shared" si="11"/>
        <v/>
      </c>
      <c r="AC44" s="7" t="str">
        <f t="shared" si="5"/>
        <v/>
      </c>
      <c r="AD44" s="7" t="str">
        <f t="shared" si="12"/>
        <v/>
      </c>
    </row>
    <row r="45" spans="1:43" ht="12" customHeight="1" thickBot="1">
      <c r="A45" s="31">
        <v>40</v>
      </c>
      <c r="B45" s="120"/>
      <c r="C45" s="121"/>
      <c r="D45" s="121"/>
      <c r="E45" s="122"/>
      <c r="F45" s="131"/>
      <c r="G45" s="124"/>
      <c r="H45" s="131"/>
      <c r="I45" s="126"/>
      <c r="J45" s="127"/>
      <c r="K45" s="128"/>
      <c r="L45" s="132"/>
      <c r="M45" s="195"/>
      <c r="N45" s="139"/>
      <c r="O45" s="7">
        <f>所属データ!$C$3</f>
        <v>0</v>
      </c>
      <c r="P45" s="7">
        <f t="shared" si="6"/>
        <v>0</v>
      </c>
      <c r="Q45" s="15" t="str">
        <f t="shared" si="7"/>
        <v/>
      </c>
      <c r="R45" s="16">
        <f t="shared" si="13"/>
        <v>0</v>
      </c>
      <c r="S45" s="7" t="str">
        <f t="shared" si="0"/>
        <v/>
      </c>
      <c r="T45" s="16" t="str">
        <f t="shared" si="1"/>
        <v/>
      </c>
      <c r="U45" s="16" t="str">
        <f t="shared" si="2"/>
        <v/>
      </c>
      <c r="V45" s="16" t="str">
        <f t="shared" si="3"/>
        <v/>
      </c>
      <c r="W45" s="16" t="str">
        <f t="shared" si="4"/>
        <v/>
      </c>
      <c r="X45" s="16" t="str">
        <f t="shared" si="8"/>
        <v/>
      </c>
      <c r="Y45" s="16" t="str">
        <f t="shared" si="9"/>
        <v/>
      </c>
      <c r="Z45" s="16" t="str">
        <f t="shared" si="10"/>
        <v/>
      </c>
      <c r="AA45" s="16" t="str">
        <f t="shared" si="11"/>
        <v/>
      </c>
      <c r="AC45" s="7" t="str">
        <f t="shared" si="5"/>
        <v/>
      </c>
      <c r="AD45" s="7" t="str">
        <f t="shared" si="12"/>
        <v/>
      </c>
    </row>
    <row r="46" spans="1:43">
      <c r="A46" s="220" t="s">
        <v>957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104"/>
      <c r="M46" s="104"/>
      <c r="N46" s="104"/>
    </row>
    <row r="47" spans="1:43" hidden="1">
      <c r="I47" s="20"/>
    </row>
    <row r="48" spans="1:43" hidden="1">
      <c r="A48" s="82"/>
      <c r="B48" s="83" t="s">
        <v>51</v>
      </c>
      <c r="C48" s="84" t="s">
        <v>907</v>
      </c>
      <c r="D48" s="85" t="s">
        <v>48</v>
      </c>
      <c r="E48" s="84" t="s">
        <v>908</v>
      </c>
      <c r="F48" s="84" t="s">
        <v>909</v>
      </c>
      <c r="G48" s="84" t="s">
        <v>910</v>
      </c>
      <c r="AQ48" s="13" t="s">
        <v>904</v>
      </c>
    </row>
    <row r="49" spans="1:44" hidden="1">
      <c r="A49" s="82"/>
      <c r="B49" s="83" t="s">
        <v>911</v>
      </c>
      <c r="C49" s="84">
        <f>COUNTIF($F$6:$F$45,B49)</f>
        <v>0</v>
      </c>
      <c r="D49" s="83" t="s">
        <v>911</v>
      </c>
      <c r="E49" s="84">
        <f>SUM(C49:C51)</f>
        <v>0</v>
      </c>
      <c r="F49" s="217">
        <v>6</v>
      </c>
      <c r="G49" s="86" t="str">
        <f t="shared" ref="G49:G51" si="14">IF(E49-F49&gt;0,E49-F49,"なし")</f>
        <v>なし</v>
      </c>
      <c r="AQ49" s="22">
        <v>1250</v>
      </c>
      <c r="AR49" s="7">
        <f>COUNTIF($X$6:$AA$45,B49)</f>
        <v>0</v>
      </c>
    </row>
    <row r="50" spans="1:44" hidden="1">
      <c r="A50" s="82"/>
      <c r="B50" s="83" t="s">
        <v>912</v>
      </c>
      <c r="C50" s="84">
        <f t="shared" ref="C50:C67" si="15">COUNTIF($F$6:$F$45,B50)</f>
        <v>0</v>
      </c>
      <c r="D50" s="83" t="s">
        <v>912</v>
      </c>
      <c r="E50" s="84"/>
      <c r="F50" s="218"/>
      <c r="G50" s="86" t="str">
        <f t="shared" si="14"/>
        <v>なし</v>
      </c>
      <c r="AQ50" s="22">
        <v>1200</v>
      </c>
    </row>
    <row r="51" spans="1:44" hidden="1">
      <c r="A51" s="82"/>
      <c r="B51" s="83" t="s">
        <v>914</v>
      </c>
      <c r="C51" s="84">
        <f t="shared" si="15"/>
        <v>0</v>
      </c>
      <c r="D51" s="83" t="s">
        <v>914</v>
      </c>
      <c r="E51" s="84"/>
      <c r="F51" s="219"/>
      <c r="G51" s="86" t="str">
        <f t="shared" si="14"/>
        <v>なし</v>
      </c>
      <c r="AQ51" s="22">
        <v>1150</v>
      </c>
    </row>
    <row r="52" spans="1:44" hidden="1">
      <c r="A52" s="82"/>
      <c r="B52" s="83" t="s">
        <v>716</v>
      </c>
      <c r="C52" s="84">
        <f t="shared" si="15"/>
        <v>0</v>
      </c>
      <c r="D52" s="85" t="s">
        <v>913</v>
      </c>
      <c r="E52" s="84">
        <f>C52</f>
        <v>0</v>
      </c>
      <c r="F52" s="84">
        <v>2</v>
      </c>
      <c r="G52" s="86" t="str">
        <f t="shared" ref="G52:G58" si="16">IF(E52-F52&gt;0,E52-F52,"なし")</f>
        <v>なし</v>
      </c>
      <c r="AQ52" s="22">
        <v>2350</v>
      </c>
    </row>
    <row r="53" spans="1:44" hidden="1">
      <c r="A53" s="82"/>
      <c r="B53" s="83" t="s">
        <v>720</v>
      </c>
      <c r="C53" s="84">
        <f t="shared" si="15"/>
        <v>0</v>
      </c>
      <c r="D53" s="85" t="s">
        <v>915</v>
      </c>
      <c r="E53" s="84">
        <f>C53</f>
        <v>0</v>
      </c>
      <c r="F53" s="84">
        <v>2</v>
      </c>
      <c r="G53" s="86" t="str">
        <f t="shared" si="16"/>
        <v>なし</v>
      </c>
      <c r="AQ53" s="22">
        <v>5350</v>
      </c>
    </row>
    <row r="54" spans="1:44" hidden="1">
      <c r="A54" s="82"/>
      <c r="B54" s="83" t="s">
        <v>717</v>
      </c>
      <c r="C54" s="84">
        <f t="shared" si="15"/>
        <v>0</v>
      </c>
      <c r="D54" s="87" t="s">
        <v>916</v>
      </c>
      <c r="E54" s="84">
        <f>C54</f>
        <v>0</v>
      </c>
      <c r="F54" s="84">
        <v>2</v>
      </c>
      <c r="G54" s="86" t="str">
        <f t="shared" si="16"/>
        <v>なし</v>
      </c>
      <c r="AQ54" s="22">
        <v>20600</v>
      </c>
    </row>
    <row r="55" spans="1:44" hidden="1">
      <c r="A55" s="82"/>
      <c r="B55" s="83" t="s">
        <v>919</v>
      </c>
      <c r="C55" s="84">
        <f t="shared" si="15"/>
        <v>0</v>
      </c>
      <c r="D55" s="83" t="s">
        <v>919</v>
      </c>
      <c r="E55" s="84">
        <f>SUM(C55:C57)</f>
        <v>0</v>
      </c>
      <c r="F55" s="217">
        <v>6</v>
      </c>
      <c r="G55" s="86" t="str">
        <f t="shared" si="16"/>
        <v>なし</v>
      </c>
      <c r="AQ55" s="22">
        <v>44000</v>
      </c>
    </row>
    <row r="56" spans="1:44" hidden="1">
      <c r="A56" s="82"/>
      <c r="B56" s="83" t="s">
        <v>711</v>
      </c>
      <c r="C56" s="84">
        <f t="shared" si="15"/>
        <v>0</v>
      </c>
      <c r="D56" s="83" t="s">
        <v>711</v>
      </c>
      <c r="E56" s="84"/>
      <c r="F56" s="218"/>
      <c r="G56" s="21" t="str">
        <f t="shared" si="16"/>
        <v>なし</v>
      </c>
      <c r="AQ56" s="22">
        <v>42000</v>
      </c>
    </row>
    <row r="57" spans="1:44" hidden="1">
      <c r="A57" s="82"/>
      <c r="B57" s="83" t="s">
        <v>723</v>
      </c>
      <c r="C57" s="84">
        <f t="shared" si="15"/>
        <v>0</v>
      </c>
      <c r="D57" s="83" t="s">
        <v>723</v>
      </c>
      <c r="E57" s="84"/>
      <c r="F57" s="219"/>
      <c r="G57" s="21" t="str">
        <f t="shared" si="16"/>
        <v>なし</v>
      </c>
      <c r="AQ57" s="22">
        <v>41500</v>
      </c>
    </row>
    <row r="58" spans="1:44" hidden="1">
      <c r="A58" s="82"/>
      <c r="B58" s="83" t="s">
        <v>721</v>
      </c>
      <c r="C58" s="84">
        <f t="shared" si="15"/>
        <v>0</v>
      </c>
      <c r="D58" s="85" t="s">
        <v>918</v>
      </c>
      <c r="E58" s="84">
        <f>C58</f>
        <v>0</v>
      </c>
      <c r="F58" s="84">
        <v>2</v>
      </c>
      <c r="G58" s="86" t="str">
        <f t="shared" si="16"/>
        <v>なし</v>
      </c>
      <c r="AQ58" s="22">
        <v>91000</v>
      </c>
    </row>
    <row r="59" spans="1:44" hidden="1">
      <c r="A59" s="82"/>
      <c r="B59" s="83" t="s">
        <v>923</v>
      </c>
      <c r="C59" s="84">
        <f t="shared" si="15"/>
        <v>0</v>
      </c>
      <c r="D59" s="85" t="s">
        <v>935</v>
      </c>
      <c r="E59" s="84">
        <f>SUM(C59)</f>
        <v>0</v>
      </c>
      <c r="F59" s="84">
        <v>2</v>
      </c>
      <c r="G59" s="86" t="str">
        <f t="shared" ref="G59:G67" si="17">IF(E59-F59&gt;0,E59-F59,"なし")</f>
        <v>なし</v>
      </c>
      <c r="AQ59" s="22">
        <v>1500</v>
      </c>
    </row>
    <row r="60" spans="1:44" hidden="1">
      <c r="A60" s="82"/>
      <c r="B60" s="83" t="s">
        <v>722</v>
      </c>
      <c r="C60" s="84">
        <f t="shared" si="15"/>
        <v>0</v>
      </c>
      <c r="D60" s="90" t="s">
        <v>936</v>
      </c>
      <c r="E60" s="84">
        <f>SUM(C60)</f>
        <v>0</v>
      </c>
      <c r="F60" s="84">
        <v>2</v>
      </c>
      <c r="G60" s="86" t="str">
        <f t="shared" si="17"/>
        <v>なし</v>
      </c>
      <c r="AQ60" s="22">
        <v>1600</v>
      </c>
    </row>
    <row r="61" spans="1:44" hidden="1">
      <c r="A61" s="82"/>
      <c r="B61" s="83" t="s">
        <v>10</v>
      </c>
      <c r="C61" s="84">
        <f t="shared" si="15"/>
        <v>0</v>
      </c>
      <c r="D61" s="85" t="s">
        <v>920</v>
      </c>
      <c r="E61" s="84">
        <f t="shared" ref="E61:E67" si="18">C61</f>
        <v>0</v>
      </c>
      <c r="F61" s="84">
        <v>2</v>
      </c>
      <c r="G61" s="86" t="str">
        <f t="shared" si="17"/>
        <v>なし</v>
      </c>
      <c r="AQ61" s="22">
        <v>165</v>
      </c>
    </row>
    <row r="62" spans="1:44" hidden="1">
      <c r="A62" s="82"/>
      <c r="B62" s="83" t="s">
        <v>926</v>
      </c>
      <c r="C62" s="84">
        <f t="shared" si="15"/>
        <v>0</v>
      </c>
      <c r="D62" s="85" t="s">
        <v>921</v>
      </c>
      <c r="E62" s="84">
        <f t="shared" si="18"/>
        <v>0</v>
      </c>
      <c r="F62" s="84">
        <v>20</v>
      </c>
      <c r="G62" s="86" t="str">
        <f t="shared" si="17"/>
        <v>なし</v>
      </c>
      <c r="AQ62" s="22">
        <v>300</v>
      </c>
    </row>
    <row r="63" spans="1:44" hidden="1">
      <c r="A63" s="82"/>
      <c r="B63" s="83" t="s">
        <v>11</v>
      </c>
      <c r="C63" s="84">
        <f t="shared" si="15"/>
        <v>0</v>
      </c>
      <c r="D63" s="85" t="s">
        <v>922</v>
      </c>
      <c r="E63" s="84">
        <f t="shared" si="18"/>
        <v>0</v>
      </c>
      <c r="F63" s="84">
        <v>2</v>
      </c>
      <c r="G63" s="86" t="str">
        <f t="shared" si="17"/>
        <v>なし</v>
      </c>
      <c r="AQ63" s="22">
        <v>600</v>
      </c>
    </row>
    <row r="64" spans="1:44" hidden="1">
      <c r="A64" s="82"/>
      <c r="B64" s="83" t="s">
        <v>927</v>
      </c>
      <c r="C64" s="84">
        <f t="shared" si="15"/>
        <v>0</v>
      </c>
      <c r="D64" s="85" t="s">
        <v>712</v>
      </c>
      <c r="E64" s="84">
        <f t="shared" si="18"/>
        <v>0</v>
      </c>
      <c r="F64" s="84">
        <v>2</v>
      </c>
      <c r="G64" s="86" t="str">
        <f t="shared" si="17"/>
        <v>なし</v>
      </c>
      <c r="AQ64" s="22">
        <v>1200</v>
      </c>
    </row>
    <row r="65" spans="1:43" hidden="1">
      <c r="A65" s="82"/>
      <c r="B65" s="83" t="s">
        <v>12</v>
      </c>
      <c r="C65" s="84">
        <f t="shared" si="15"/>
        <v>0</v>
      </c>
      <c r="D65" s="85" t="s">
        <v>924</v>
      </c>
      <c r="E65" s="84">
        <f t="shared" si="18"/>
        <v>0</v>
      </c>
      <c r="F65" s="84">
        <v>2</v>
      </c>
      <c r="G65" s="86" t="str">
        <f t="shared" si="17"/>
        <v>なし</v>
      </c>
      <c r="AQ65" s="22">
        <v>1050</v>
      </c>
    </row>
    <row r="66" spans="1:43" hidden="1">
      <c r="A66" s="82"/>
      <c r="B66" s="83" t="s">
        <v>928</v>
      </c>
      <c r="C66" s="84">
        <f t="shared" si="15"/>
        <v>0</v>
      </c>
      <c r="D66" s="85" t="s">
        <v>925</v>
      </c>
      <c r="E66" s="84">
        <f t="shared" si="18"/>
        <v>0</v>
      </c>
      <c r="F66" s="84">
        <v>20</v>
      </c>
      <c r="G66" s="86" t="str">
        <f t="shared" si="17"/>
        <v>なし</v>
      </c>
      <c r="AQ66" s="22"/>
    </row>
    <row r="67" spans="1:43" hidden="1">
      <c r="A67" s="82"/>
      <c r="B67" s="83" t="s">
        <v>929</v>
      </c>
      <c r="C67" s="84">
        <f t="shared" si="15"/>
        <v>0</v>
      </c>
      <c r="D67" s="85" t="s">
        <v>695</v>
      </c>
      <c r="E67" s="84">
        <f t="shared" si="18"/>
        <v>0</v>
      </c>
      <c r="F67" s="84">
        <v>20</v>
      </c>
      <c r="G67" s="86" t="str">
        <f t="shared" si="17"/>
        <v>なし</v>
      </c>
    </row>
    <row r="68" spans="1:43" hidden="1">
      <c r="A68" s="88"/>
      <c r="B68" s="88"/>
      <c r="C68" s="88"/>
      <c r="D68" s="88"/>
      <c r="E68" s="88"/>
      <c r="F68" s="88"/>
      <c r="G68" s="88"/>
    </row>
    <row r="69" spans="1:43" hidden="1">
      <c r="A69" s="88"/>
      <c r="B69" s="88"/>
      <c r="C69" s="88"/>
      <c r="D69" s="88"/>
      <c r="E69" s="88"/>
      <c r="F69" s="88"/>
      <c r="G69" s="88"/>
    </row>
    <row r="70" spans="1:43" hidden="1">
      <c r="A70" s="88"/>
      <c r="B70" s="88"/>
      <c r="C70" s="88"/>
      <c r="D70" s="88"/>
      <c r="E70" s="88"/>
      <c r="F70" s="88"/>
      <c r="G70" s="88"/>
    </row>
    <row r="71" spans="1:43" hidden="1">
      <c r="A71" s="88"/>
      <c r="B71" s="88"/>
      <c r="C71" s="88" t="s">
        <v>930</v>
      </c>
      <c r="D71" s="88" t="s">
        <v>931</v>
      </c>
      <c r="E71" s="88" t="s">
        <v>932</v>
      </c>
      <c r="F71" s="88"/>
      <c r="G71" s="88"/>
    </row>
    <row r="72" spans="1:43" hidden="1">
      <c r="A72" s="88"/>
      <c r="B72" s="88"/>
      <c r="C72" s="88" t="s">
        <v>2</v>
      </c>
      <c r="D72" s="88" t="s">
        <v>3</v>
      </c>
      <c r="E72" s="88" t="s">
        <v>4</v>
      </c>
      <c r="F72" s="88"/>
      <c r="G72" s="88"/>
    </row>
    <row r="73" spans="1:43" hidden="1">
      <c r="A73" s="88"/>
      <c r="B73" s="88"/>
      <c r="C73" s="88" t="s">
        <v>5</v>
      </c>
      <c r="D73" s="88" t="s">
        <v>711</v>
      </c>
      <c r="E73" s="88" t="s">
        <v>723</v>
      </c>
      <c r="F73" s="88"/>
      <c r="G73" s="88"/>
    </row>
    <row r="74" spans="1:43" hidden="1">
      <c r="A74" s="88"/>
      <c r="B74" s="88"/>
      <c r="C74" s="88" t="s">
        <v>716</v>
      </c>
      <c r="D74" s="88" t="s">
        <v>716</v>
      </c>
      <c r="E74" s="88" t="s">
        <v>716</v>
      </c>
      <c r="F74" s="88"/>
      <c r="G74" s="88"/>
    </row>
    <row r="75" spans="1:43" hidden="1">
      <c r="A75" s="88"/>
      <c r="B75" s="88"/>
      <c r="C75" s="88" t="s">
        <v>720</v>
      </c>
      <c r="D75" s="88" t="s">
        <v>720</v>
      </c>
      <c r="E75" s="88" t="s">
        <v>720</v>
      </c>
      <c r="F75" s="88"/>
      <c r="G75" s="88"/>
    </row>
    <row r="76" spans="1:43" hidden="1">
      <c r="A76" s="88"/>
      <c r="B76" s="88"/>
      <c r="C76" s="88" t="s">
        <v>717</v>
      </c>
      <c r="D76" s="88" t="s">
        <v>717</v>
      </c>
      <c r="E76" s="88" t="s">
        <v>717</v>
      </c>
      <c r="F76" s="88"/>
      <c r="G76" s="88"/>
    </row>
    <row r="77" spans="1:43" hidden="1">
      <c r="A77" s="88"/>
      <c r="B77" s="88"/>
      <c r="C77" s="89" t="s">
        <v>721</v>
      </c>
      <c r="D77" s="89" t="s">
        <v>721</v>
      </c>
      <c r="E77" s="89" t="s">
        <v>721</v>
      </c>
      <c r="F77" s="88"/>
      <c r="G77" s="88"/>
    </row>
    <row r="78" spans="1:43" hidden="1">
      <c r="A78" s="88"/>
      <c r="B78" s="88"/>
      <c r="C78" s="88" t="s">
        <v>713</v>
      </c>
      <c r="D78" s="88" t="s">
        <v>713</v>
      </c>
      <c r="E78" s="88" t="s">
        <v>722</v>
      </c>
      <c r="F78" s="88"/>
      <c r="G78" s="88"/>
    </row>
    <row r="79" spans="1:43" hidden="1">
      <c r="A79" s="88"/>
      <c r="B79" s="88"/>
      <c r="C79" s="88" t="s">
        <v>722</v>
      </c>
      <c r="D79" s="88" t="s">
        <v>722</v>
      </c>
      <c r="E79" s="88" t="s">
        <v>23</v>
      </c>
      <c r="F79" s="88"/>
      <c r="G79" s="88"/>
    </row>
    <row r="80" spans="1:43" hidden="1">
      <c r="A80" s="88"/>
      <c r="B80" s="88"/>
      <c r="C80" s="88" t="s">
        <v>23</v>
      </c>
      <c r="D80" s="88" t="s">
        <v>23</v>
      </c>
      <c r="E80" s="88" t="s">
        <v>24</v>
      </c>
      <c r="F80" s="88"/>
      <c r="G80" s="88"/>
    </row>
    <row r="81" spans="1:7" hidden="1">
      <c r="A81" s="88"/>
      <c r="B81" s="88"/>
      <c r="C81" s="88" t="s">
        <v>24</v>
      </c>
      <c r="D81" s="88" t="s">
        <v>24</v>
      </c>
      <c r="E81" s="88" t="s">
        <v>25</v>
      </c>
      <c r="F81" s="88"/>
      <c r="G81" s="88"/>
    </row>
    <row r="82" spans="1:7" hidden="1">
      <c r="A82" s="88"/>
      <c r="B82" s="88"/>
      <c r="C82" s="88" t="s">
        <v>25</v>
      </c>
      <c r="D82" s="88" t="s">
        <v>25</v>
      </c>
      <c r="E82" s="88" t="s">
        <v>933</v>
      </c>
      <c r="F82" s="88"/>
      <c r="G82" s="88"/>
    </row>
    <row r="83" spans="1:7" hidden="1">
      <c r="A83" s="88"/>
      <c r="B83" s="88"/>
      <c r="C83" s="88" t="s">
        <v>933</v>
      </c>
      <c r="D83" s="88" t="s">
        <v>933</v>
      </c>
      <c r="E83" s="88" t="s">
        <v>26</v>
      </c>
      <c r="F83" s="88"/>
      <c r="G83" s="88"/>
    </row>
    <row r="84" spans="1:7" hidden="1">
      <c r="A84" s="88"/>
      <c r="B84" s="88"/>
      <c r="C84" s="88" t="s">
        <v>26</v>
      </c>
      <c r="D84" s="88" t="s">
        <v>26</v>
      </c>
      <c r="E84" s="88" t="s">
        <v>695</v>
      </c>
      <c r="F84" s="88"/>
      <c r="G84" s="88"/>
    </row>
    <row r="85" spans="1:7" hidden="1">
      <c r="A85" s="88"/>
      <c r="B85" s="88"/>
      <c r="C85" s="88" t="s">
        <v>695</v>
      </c>
      <c r="D85" s="88" t="s">
        <v>695</v>
      </c>
      <c r="F85" s="88"/>
      <c r="G85" s="88"/>
    </row>
    <row r="86" spans="1:7" hidden="1">
      <c r="A86" s="88"/>
      <c r="B86" s="88"/>
      <c r="E86" s="88"/>
      <c r="F86" s="88"/>
      <c r="G86" s="88"/>
    </row>
    <row r="87" spans="1:7" hidden="1">
      <c r="A87" s="88"/>
      <c r="B87" s="88"/>
      <c r="C87" s="88"/>
      <c r="D87" s="88"/>
      <c r="E87" s="88"/>
      <c r="F87" s="88"/>
      <c r="G87" s="88"/>
    </row>
    <row r="88" spans="1:7" hidden="1">
      <c r="A88" s="88"/>
      <c r="B88" s="88"/>
      <c r="C88" s="88"/>
      <c r="D88" s="88"/>
      <c r="E88" s="88"/>
      <c r="F88" s="88"/>
      <c r="G88" s="88"/>
    </row>
    <row r="89" spans="1:7" hidden="1">
      <c r="A89" s="88"/>
      <c r="B89" s="88"/>
      <c r="C89" s="88"/>
      <c r="D89" s="88"/>
      <c r="E89" s="88"/>
      <c r="F89" s="88"/>
      <c r="G89" s="88"/>
    </row>
    <row r="90" spans="1:7" hidden="1">
      <c r="A90" s="88"/>
      <c r="B90" s="88"/>
      <c r="C90" s="88"/>
      <c r="D90" s="88"/>
      <c r="E90" s="88"/>
      <c r="F90" s="88"/>
      <c r="G90" s="88"/>
    </row>
    <row r="91" spans="1:7" hidden="1">
      <c r="A91" s="88"/>
      <c r="B91" s="88"/>
      <c r="C91" s="89" t="s">
        <v>934</v>
      </c>
      <c r="D91" s="88"/>
      <c r="E91" s="88"/>
      <c r="F91" s="88"/>
      <c r="G91" s="88"/>
    </row>
  </sheetData>
  <sheetProtection algorithmName="SHA-512" hashValue="89PXYzRc0BMCQDb/ZcGk6lrvbIb9KPC2QheZP5DM+KyMIzG9Xw2ADdBlnsa7qMPZu733shYM9Q6zbG7BwP/9kw==" saltValue="GVuyg8v7M3lcn7N/u9vlhQ==" spinCount="100000" sheet="1" selectLockedCells="1"/>
  <mergeCells count="19">
    <mergeCell ref="F49:F51"/>
    <mergeCell ref="F55:F57"/>
    <mergeCell ref="A46:K46"/>
    <mergeCell ref="E4:E5"/>
    <mergeCell ref="A1:B2"/>
    <mergeCell ref="A3:C3"/>
    <mergeCell ref="A4:A5"/>
    <mergeCell ref="B4:B5"/>
    <mergeCell ref="J2:J3"/>
    <mergeCell ref="K2:K3"/>
    <mergeCell ref="H4:I4"/>
    <mergeCell ref="F2:I2"/>
    <mergeCell ref="F3:I3"/>
    <mergeCell ref="F4:G4"/>
    <mergeCell ref="N4:N5"/>
    <mergeCell ref="C1:G1"/>
    <mergeCell ref="L4:M4"/>
    <mergeCell ref="L1:M1"/>
    <mergeCell ref="L2:M2"/>
  </mergeCells>
  <phoneticPr fontId="2"/>
  <dataValidations count="9">
    <dataValidation type="whole" operator="lessThan" allowBlank="1" showInputMessage="1" showErrorMessage="1" error="学校割当番号の範囲内を使用してください。" sqref="B6:B45" xr:uid="{00000000-0002-0000-0200-000000000000}">
      <formula1>3000</formula1>
    </dataValidation>
    <dataValidation allowBlank="1" showErrorMessage="1" error="ﾄﾗｯｸ種目は1/100秒、ﾌｨｰﾙﾄﾞは1cm単位まで入力してください。　：　や　．　は自動で入力されますので数字のみを入力してください。または標準記録を確認してください。_x000a_" sqref="J5:K5" xr:uid="{00000000-0002-0000-0200-000001000000}"/>
    <dataValidation allowBlank="1" showInputMessage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または標準記録を突破していない記録です。_x000a_" sqref="I6:I45 G6:G45" xr:uid="{00000000-0002-0000-0200-000002000000}"/>
    <dataValidation type="list" allowBlank="1" showErrorMessage="1" error="エントリーの場合は○をリストから選択してください。" sqref="J6:K45 N6:N45" xr:uid="{00000000-0002-0000-0200-000003000000}">
      <formula1>$O$3</formula1>
    </dataValidation>
    <dataValidation allowBlank="1" showInputMessage="1" showErrorMessage="1" sqref="D6:D45" xr:uid="{00000000-0002-0000-0200-000004000000}"/>
    <dataValidation type="list" allowBlank="1" showInputMessage="1" showErrorMessage="1" sqref="E6:E45" xr:uid="{00000000-0002-0000-0200-000007000000}">
      <formula1>"1,2,3"</formula1>
    </dataValidation>
    <dataValidation allowBlank="1" showErrorMessage="1" error="エントリーの場合は○をリストから選択してください。" sqref="L6:M45" xr:uid="{F7FE2816-4DB5-4482-9CFF-482AD05DE6DE}"/>
    <dataValidation type="list" allowBlank="1" showInputMessage="1" showErrorMessage="1" sqref="F6:F45" xr:uid="{00000000-0002-0000-0200-000005000000}">
      <formula1>IF(E6=1,$C$72:$C$85,IF(E6=2,$D$72:$D$85,IF(E6=3,$E$72:$E$84,$C$91)))</formula1>
    </dataValidation>
    <dataValidation type="list" allowBlank="1" showInputMessage="1" showErrorMessage="1" sqref="H6:H45" xr:uid="{00000000-0002-0000-0200-000006000000}">
      <formula1>IF(E6=1,$C$72:$C$85,IF(E6=2,$D$72:$D$85,IF(E6=3,$E$72:$E$84,$C$91)))</formula1>
    </dataValidation>
  </dataValidations>
  <printOptions horizontalCentered="1" verticalCentered="1"/>
  <pageMargins left="0" right="0" top="0.39370078740157483" bottom="0" header="0.39370078740157483" footer="0.51181102362204722"/>
  <pageSetup paperSize="9" scale="110" orientation="landscape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P85"/>
  <sheetViews>
    <sheetView showGridLines="0" zoomScaleNormal="100" workbookViewId="0">
      <selection activeCell="J5" sqref="J5"/>
    </sheetView>
  </sheetViews>
  <sheetFormatPr defaultColWidth="9" defaultRowHeight="13.5"/>
  <cols>
    <col min="1" max="1" width="3" style="7" customWidth="1"/>
    <col min="2" max="2" width="7.75" style="7" customWidth="1"/>
    <col min="3" max="3" width="13.75" style="7" customWidth="1"/>
    <col min="4" max="4" width="15.125" style="7" customWidth="1"/>
    <col min="5" max="5" width="3.625" style="7" customWidth="1"/>
    <col min="6" max="6" width="9.875" style="7" customWidth="1"/>
    <col min="7" max="7" width="7.5" style="7" customWidth="1"/>
    <col min="8" max="8" width="9.625" style="7" customWidth="1"/>
    <col min="9" max="9" width="7.125" style="7" customWidth="1"/>
    <col min="10" max="11" width="5.625" style="7" customWidth="1"/>
    <col min="12" max="12" width="19.625" style="7" customWidth="1"/>
    <col min="13" max="13" width="10.625" style="7" customWidth="1"/>
    <col min="14" max="14" width="9.625" style="7" customWidth="1"/>
    <col min="15" max="16" width="6.5" style="7" hidden="1" customWidth="1"/>
    <col min="17" max="17" width="10" style="7" hidden="1" customWidth="1"/>
    <col min="18" max="19" width="10.375" style="7" hidden="1" customWidth="1"/>
    <col min="20" max="21" width="8.125" style="7" hidden="1" customWidth="1"/>
    <col min="22" max="22" width="6.375" style="7" hidden="1" customWidth="1"/>
    <col min="23" max="23" width="8.125" style="7" hidden="1" customWidth="1"/>
    <col min="24" max="28" width="10.125" style="7" hidden="1" customWidth="1"/>
    <col min="29" max="35" width="9" style="7" hidden="1" customWidth="1"/>
    <col min="36" max="36" width="10.5" style="7" hidden="1" customWidth="1"/>
    <col min="37" max="41" width="9" style="7" hidden="1" customWidth="1"/>
    <col min="42" max="16384" width="9" style="7"/>
  </cols>
  <sheetData>
    <row r="1" spans="1:41" ht="14.25" customHeight="1" thickBot="1">
      <c r="A1" s="262" t="s">
        <v>1018</v>
      </c>
      <c r="B1" s="263"/>
      <c r="C1" s="212" t="s">
        <v>956</v>
      </c>
      <c r="D1" s="213"/>
      <c r="E1" s="213"/>
      <c r="F1" s="213"/>
      <c r="G1" s="213"/>
      <c r="H1" s="216"/>
      <c r="I1" s="216"/>
      <c r="J1" s="8" t="str">
        <f>IF(COUNTA(J6:J45)&gt;6,"ﾘﾚｰ人数ｵｰﾊﾞｰ","")</f>
        <v/>
      </c>
      <c r="K1" s="9" t="str">
        <f>IF(COUNTA(K6:K45)&gt;6,"ﾘﾚｰ人数ｵｰﾊﾞｰ","")</f>
        <v/>
      </c>
      <c r="L1" s="216" t="str">
        <f>IF(R1&gt;0,"ハードル重複あり","")</f>
        <v/>
      </c>
      <c r="M1" s="216"/>
      <c r="N1" s="9"/>
      <c r="P1" s="7">
        <f>COUNTIFS(P6:P45,"&gt;1")</f>
        <v>0</v>
      </c>
      <c r="R1" s="7">
        <f>COUNTIFS(R6:R45,"&gt;1")</f>
        <v>0</v>
      </c>
    </row>
    <row r="2" spans="1:41" ht="14.25" customHeight="1" thickBot="1">
      <c r="A2" s="264"/>
      <c r="B2" s="265"/>
      <c r="C2" s="10" t="str">
        <f>"所属名："&amp;所属データ!$C$4</f>
        <v>所属名：</v>
      </c>
      <c r="D2" s="6"/>
      <c r="F2" s="238" t="str">
        <f>"所属長名：  "&amp;所属データ!$C$10&amp;"　印　"</f>
        <v>所属長名：  　印　</v>
      </c>
      <c r="G2" s="238"/>
      <c r="H2" s="238"/>
      <c r="I2" s="238"/>
      <c r="J2" s="258" t="s">
        <v>709</v>
      </c>
      <c r="K2" s="255" t="s">
        <v>710</v>
      </c>
      <c r="L2" s="216" t="str">
        <f>IF(P1&gt;0,"リレー重複あり","")</f>
        <v/>
      </c>
      <c r="M2" s="216"/>
      <c r="N2" s="105"/>
    </row>
    <row r="3" spans="1:41" ht="14.25" customHeight="1" thickBot="1">
      <c r="A3" s="250"/>
      <c r="B3" s="250"/>
      <c r="C3" s="250"/>
      <c r="F3" s="257" t="str">
        <f>"監督名："&amp;所属データ!$C$12</f>
        <v>監督名：</v>
      </c>
      <c r="G3" s="257"/>
      <c r="H3" s="257"/>
      <c r="I3" s="257"/>
      <c r="J3" s="259"/>
      <c r="K3" s="256"/>
      <c r="L3" s="13"/>
      <c r="M3" s="13"/>
      <c r="N3" s="13"/>
      <c r="O3" s="7" t="s">
        <v>708</v>
      </c>
    </row>
    <row r="4" spans="1:41" ht="12" customHeight="1">
      <c r="A4" s="251" t="s">
        <v>9</v>
      </c>
      <c r="B4" s="253" t="s">
        <v>50</v>
      </c>
      <c r="C4" s="11" t="s">
        <v>16</v>
      </c>
      <c r="D4" s="11" t="s">
        <v>15</v>
      </c>
      <c r="E4" s="260" t="s">
        <v>22</v>
      </c>
      <c r="F4" s="246" t="s">
        <v>697</v>
      </c>
      <c r="G4" s="247"/>
      <c r="H4" s="248" t="s">
        <v>987</v>
      </c>
      <c r="I4" s="249"/>
      <c r="J4" s="12" t="s">
        <v>49</v>
      </c>
      <c r="K4" s="141" t="s">
        <v>49</v>
      </c>
      <c r="L4" s="243" t="s">
        <v>958</v>
      </c>
      <c r="M4" s="244"/>
      <c r="N4" s="241" t="s">
        <v>959</v>
      </c>
      <c r="O4" s="13"/>
      <c r="P4" s="13"/>
    </row>
    <row r="5" spans="1:41" ht="13.5" customHeight="1" thickBot="1">
      <c r="A5" s="252"/>
      <c r="B5" s="254"/>
      <c r="C5" s="142" t="s">
        <v>18</v>
      </c>
      <c r="D5" s="142" t="s">
        <v>18</v>
      </c>
      <c r="E5" s="261"/>
      <c r="F5" s="143" t="s">
        <v>48</v>
      </c>
      <c r="G5" s="144" t="s">
        <v>49</v>
      </c>
      <c r="H5" s="143" t="s">
        <v>48</v>
      </c>
      <c r="I5" s="145" t="s">
        <v>49</v>
      </c>
      <c r="J5" s="146"/>
      <c r="K5" s="147"/>
      <c r="L5" s="148" t="s">
        <v>960</v>
      </c>
      <c r="M5" s="149" t="s">
        <v>961</v>
      </c>
      <c r="N5" s="242"/>
      <c r="O5" s="13">
        <f>40-COUNTBLANK(C6:C45)</f>
        <v>0</v>
      </c>
      <c r="P5" s="13"/>
      <c r="T5" s="7" t="s">
        <v>807</v>
      </c>
      <c r="U5" s="7" t="s">
        <v>808</v>
      </c>
      <c r="V5" s="7" t="s">
        <v>809</v>
      </c>
      <c r="W5" s="7" t="s">
        <v>810</v>
      </c>
    </row>
    <row r="6" spans="1:41" ht="12" customHeight="1">
      <c r="A6" s="14">
        <v>1</v>
      </c>
      <c r="B6" s="150"/>
      <c r="C6" s="151"/>
      <c r="D6" s="151"/>
      <c r="E6" s="152"/>
      <c r="F6" s="153"/>
      <c r="G6" s="154"/>
      <c r="H6" s="155"/>
      <c r="I6" s="156"/>
      <c r="J6" s="157"/>
      <c r="K6" s="158"/>
      <c r="L6" s="159"/>
      <c r="M6" s="197"/>
      <c r="N6" s="160"/>
      <c r="O6" s="7">
        <f>所属データ!$C$3</f>
        <v>0</v>
      </c>
      <c r="P6" s="7">
        <f>COUNTA(J6:K6)</f>
        <v>0</v>
      </c>
      <c r="Q6" s="15" t="str">
        <f t="shared" ref="Q6:Q45" si="0">IF(OR(COUNTBLANK(F6:G6)=0,COUNTBLANK(F6:G6)=2,F6="４種競技"),"","最高記録？")</f>
        <v/>
      </c>
      <c r="R6" s="16">
        <f>COUNTIF(F6:I6,$C$72)+COUNTIF(F6:I6,$C$73)</f>
        <v>0</v>
      </c>
      <c r="S6" s="16" t="str">
        <f t="shared" ref="S6:S45" si="1">IF(OR(Q6="最高記録？",Q6="４種競技",AND(F6="",H6="")),"",IF(OR(AND(COUNTIF($B$49:$B$58,F6)&gt;0,G6&gt;VLOOKUP(F6,$B$49:$D$63,3,FALSE)),AND(COUNTIF($B$59:$B$63,F6)&gt;0,G6&lt;VLOOKUP(F6,$B$49:$D$63,3,FALSE))),"記録確認",""))</f>
        <v/>
      </c>
      <c r="T6" s="16" t="str">
        <f t="shared" ref="T6:T45" si="2">IF(OR(G6="",COUNTIF($B$49:$B$60,F6)=0),"",IF(OR(VLOOKUP(F6,$B$49:$AP$60,6,FALSE)&gt;=G6,OR(V6=1,W6=1)),1,""))</f>
        <v/>
      </c>
      <c r="U6" s="16" t="str">
        <f t="shared" ref="U6:U45" si="3">IF(OR(G6="",COUNTIF($B$61:$B$66,F6)=0),"",IF(OR(VLOOKUP(F6,$B$61:$G$66,6,FALSE)&lt;=G6,OR(W6=1,V6=1)),1,""))</f>
        <v/>
      </c>
      <c r="V6" s="16" t="str">
        <f t="shared" ref="V6:V45" si="4">IF(OR(I6="",COUNTIF($B$49:$B$60,H6)=0),"",IF(VLOOKUP(H6,$B$49:$AP$60,6,FALSE)&gt;=I6,1,""))</f>
        <v/>
      </c>
      <c r="W6" s="16" t="str">
        <f t="shared" ref="W6:W45" si="5">IF(OR(I6="",COUNTIF($B$61:$B$66,H6)=0),"",IF(VLOOKUP(H6,$B$61:$G$66,6,FALSE)&lt;=I6,1,""))</f>
        <v/>
      </c>
      <c r="X6" s="16" t="str">
        <f t="shared" ref="X6:X45" si="6">IF(T6=1,F6,"")</f>
        <v/>
      </c>
      <c r="Y6" s="16" t="str">
        <f t="shared" ref="Y6:Y45" si="7">IF(U6=1,F6,"")</f>
        <v/>
      </c>
      <c r="Z6" s="16" t="str">
        <f t="shared" ref="Z6:Z45" si="8">IF(V6=1,H6,"")</f>
        <v/>
      </c>
      <c r="AA6" s="16" t="str">
        <f t="shared" ref="AA6:AA45" si="9">IF(W6=1,H6,"")</f>
        <v/>
      </c>
      <c r="AB6" s="16"/>
      <c r="AC6" s="7" t="str">
        <f>IF(J6="","",B6)</f>
        <v/>
      </c>
      <c r="AD6" s="7" t="str">
        <f>IF(K6="","",B6)</f>
        <v/>
      </c>
      <c r="AF6" s="17" t="s">
        <v>698</v>
      </c>
      <c r="AG6" s="17" t="s">
        <v>699</v>
      </c>
      <c r="AH6" s="17" t="s">
        <v>700</v>
      </c>
      <c r="AI6" s="17" t="s">
        <v>701</v>
      </c>
      <c r="AJ6" s="17" t="s">
        <v>702</v>
      </c>
      <c r="AK6" s="17" t="s">
        <v>703</v>
      </c>
      <c r="AL6" s="17" t="s">
        <v>704</v>
      </c>
      <c r="AM6" s="17" t="s">
        <v>705</v>
      </c>
      <c r="AN6" s="17" t="s">
        <v>706</v>
      </c>
      <c r="AO6" s="17" t="s">
        <v>707</v>
      </c>
    </row>
    <row r="7" spans="1:41" ht="12" customHeight="1">
      <c r="A7" s="18">
        <v>2</v>
      </c>
      <c r="B7" s="161"/>
      <c r="C7" s="162"/>
      <c r="D7" s="162"/>
      <c r="E7" s="163"/>
      <c r="F7" s="164"/>
      <c r="G7" s="165"/>
      <c r="H7" s="166"/>
      <c r="I7" s="167"/>
      <c r="J7" s="168"/>
      <c r="K7" s="169"/>
      <c r="L7" s="170"/>
      <c r="M7" s="198"/>
      <c r="N7" s="171"/>
      <c r="O7" s="7">
        <f>所属データ!$C$3</f>
        <v>0</v>
      </c>
      <c r="P7" s="7">
        <f t="shared" ref="P7:P45" si="10">COUNTA(J7:K7)</f>
        <v>0</v>
      </c>
      <c r="Q7" s="15" t="str">
        <f t="shared" si="0"/>
        <v/>
      </c>
      <c r="R7" s="16">
        <f t="shared" ref="R7:R44" si="11">COUNTIF(F7:I7,$C$72)+COUNTIF(F7:I7,$C$73)</f>
        <v>0</v>
      </c>
      <c r="S7" s="16" t="str">
        <f t="shared" si="1"/>
        <v/>
      </c>
      <c r="T7" s="16" t="str">
        <f t="shared" si="2"/>
        <v/>
      </c>
      <c r="U7" s="16" t="str">
        <f t="shared" si="3"/>
        <v/>
      </c>
      <c r="V7" s="16" t="str">
        <f t="shared" si="4"/>
        <v/>
      </c>
      <c r="W7" s="16" t="str">
        <f t="shared" si="5"/>
        <v/>
      </c>
      <c r="X7" s="16" t="str">
        <f t="shared" si="6"/>
        <v/>
      </c>
      <c r="Y7" s="16" t="str">
        <f t="shared" si="7"/>
        <v/>
      </c>
      <c r="Z7" s="16" t="str">
        <f t="shared" si="8"/>
        <v/>
      </c>
      <c r="AA7" s="16" t="str">
        <f t="shared" si="9"/>
        <v/>
      </c>
      <c r="AB7" s="16"/>
      <c r="AC7" s="7" t="str">
        <f t="shared" ref="AC7:AC45" si="12">IF(J7="","",B7)</f>
        <v/>
      </c>
      <c r="AD7" s="7" t="str">
        <f t="shared" ref="AD7:AD45" si="13">IF(K7="","",B7)</f>
        <v/>
      </c>
      <c r="AE7" s="7">
        <f>IF(COUNTA(J6:J45)&gt;0,203,0)</f>
        <v>0</v>
      </c>
      <c r="AF7" s="7">
        <f>430000+所属データ!$C$3</f>
        <v>430000</v>
      </c>
      <c r="AG7" s="7" t="str">
        <f>所属データ!$C$4</f>
        <v/>
      </c>
      <c r="AI7" s="7" t="str">
        <f>IF(J5="","",RIGHT(J5+100000,5))</f>
        <v/>
      </c>
      <c r="AJ7" s="7" t="str">
        <f>IF(ISERROR(SMALL($AC$6:$AC$60,1)),"",432000000+SMALL($AC$6:$AC$60,1))</f>
        <v/>
      </c>
      <c r="AK7" s="7" t="str">
        <f>IF(ISERROR(SMALL($AC$6:$AC$60,2)),"",432000000+SMALL($AC$6:$AC$60,2))</f>
        <v/>
      </c>
      <c r="AL7" s="7" t="str">
        <f>IF(ISERROR(SMALL($AC$6:$AC$60,3)),"",432000000+SMALL($AC$6:$AC$60,3))</f>
        <v/>
      </c>
      <c r="AM7" s="7" t="str">
        <f>IF(ISERROR(SMALL($AC$6:$AC$60,4)),"",432000000+SMALL($AC$6:$AC$60,4))</f>
        <v/>
      </c>
      <c r="AN7" s="7" t="str">
        <f>IF(ISERROR(SMALL($AC$6:$AC$60,5)),"",432000000+SMALL($AC$6:$AC$60,5))</f>
        <v/>
      </c>
      <c r="AO7" s="7" t="str">
        <f>IF(ISERROR(SMALL($AC$6:$AC$60,6)),"",432000000+SMALL($AC$6:$AC$60,6))</f>
        <v/>
      </c>
    </row>
    <row r="8" spans="1:41" ht="12" customHeight="1">
      <c r="A8" s="18">
        <v>3</v>
      </c>
      <c r="B8" s="161"/>
      <c r="C8" s="162"/>
      <c r="D8" s="162"/>
      <c r="E8" s="163"/>
      <c r="F8" s="164"/>
      <c r="G8" s="165"/>
      <c r="H8" s="166"/>
      <c r="I8" s="167"/>
      <c r="J8" s="168"/>
      <c r="K8" s="169"/>
      <c r="L8" s="170"/>
      <c r="M8" s="198"/>
      <c r="N8" s="171"/>
      <c r="O8" s="7">
        <f>所属データ!$C$3</f>
        <v>0</v>
      </c>
      <c r="P8" s="7">
        <f t="shared" si="10"/>
        <v>0</v>
      </c>
      <c r="Q8" s="15" t="str">
        <f t="shared" si="0"/>
        <v/>
      </c>
      <c r="R8" s="16">
        <f t="shared" si="11"/>
        <v>0</v>
      </c>
      <c r="S8" s="16" t="str">
        <f t="shared" si="1"/>
        <v/>
      </c>
      <c r="T8" s="16" t="str">
        <f t="shared" si="2"/>
        <v/>
      </c>
      <c r="U8" s="16" t="str">
        <f t="shared" si="3"/>
        <v/>
      </c>
      <c r="V8" s="16" t="str">
        <f t="shared" si="4"/>
        <v/>
      </c>
      <c r="W8" s="16" t="str">
        <f t="shared" si="5"/>
        <v/>
      </c>
      <c r="X8" s="16" t="str">
        <f t="shared" si="6"/>
        <v/>
      </c>
      <c r="Y8" s="16" t="str">
        <f t="shared" si="7"/>
        <v/>
      </c>
      <c r="Z8" s="16" t="str">
        <f t="shared" si="8"/>
        <v/>
      </c>
      <c r="AA8" s="16" t="str">
        <f t="shared" si="9"/>
        <v/>
      </c>
      <c r="AB8" s="16"/>
      <c r="AC8" s="7" t="str">
        <f t="shared" si="12"/>
        <v/>
      </c>
      <c r="AD8" s="7" t="str">
        <f t="shared" si="13"/>
        <v/>
      </c>
      <c r="AE8" s="7">
        <f>IF(COUNTA(K6:K45)&gt;0,212,0)</f>
        <v>0</v>
      </c>
      <c r="AF8" s="7">
        <f>430000+所属データ!$C$3</f>
        <v>430000</v>
      </c>
      <c r="AG8" s="7" t="str">
        <f>所属データ!$C$4</f>
        <v/>
      </c>
      <c r="AI8" s="7" t="str">
        <f>IF(K5="","",RIGHT(K5+100000,5))</f>
        <v/>
      </c>
      <c r="AJ8" s="7" t="str">
        <f>IF(ISERROR(SMALL($AD$6:$AD$60,1)),"",432000000+SMALL($AD$6:$AD$60,1))</f>
        <v/>
      </c>
      <c r="AK8" s="7" t="str">
        <f>IF(ISERROR(SMALL($AD$6:$AD$60,2)),"",432000000+SMALL($AD$6:$AD$60,2))</f>
        <v/>
      </c>
      <c r="AL8" s="7" t="str">
        <f>IF(ISERROR(SMALL($AD$6:$AD$60,3)),"",432000000+SMALL($AD$6:$AD$60,3))</f>
        <v/>
      </c>
      <c r="AM8" s="7" t="str">
        <f>IF(ISERROR(SMALL($AD$6:$AD$60,4)),"",432000000+SMALL($AD$6:$AD$60,4))</f>
        <v/>
      </c>
      <c r="AN8" s="7" t="str">
        <f>IF(ISERROR(SMALL($AD$6:$AD$60,5)),"",432000000+SMALL($AD$6:$AD$60,5))</f>
        <v/>
      </c>
      <c r="AO8" s="7" t="str">
        <f>IF(ISERROR(SMALL($AD$6:$AD$60,6)),"",432000000+SMALL($AD$6:$AD$60,6))</f>
        <v/>
      </c>
    </row>
    <row r="9" spans="1:41" ht="12" customHeight="1">
      <c r="A9" s="18">
        <v>4</v>
      </c>
      <c r="B9" s="172"/>
      <c r="C9" s="173"/>
      <c r="D9" s="173"/>
      <c r="E9" s="174"/>
      <c r="F9" s="164"/>
      <c r="G9" s="165"/>
      <c r="H9" s="166"/>
      <c r="I9" s="167"/>
      <c r="J9" s="168"/>
      <c r="K9" s="169"/>
      <c r="L9" s="170"/>
      <c r="M9" s="198"/>
      <c r="N9" s="171"/>
      <c r="O9" s="7">
        <f>所属データ!$C$3</f>
        <v>0</v>
      </c>
      <c r="P9" s="7">
        <f t="shared" si="10"/>
        <v>0</v>
      </c>
      <c r="Q9" s="15" t="str">
        <f t="shared" si="0"/>
        <v/>
      </c>
      <c r="R9" s="16">
        <f t="shared" si="11"/>
        <v>0</v>
      </c>
      <c r="S9" s="16" t="str">
        <f t="shared" si="1"/>
        <v/>
      </c>
      <c r="T9" s="16" t="str">
        <f t="shared" si="2"/>
        <v/>
      </c>
      <c r="U9" s="16" t="str">
        <f t="shared" si="3"/>
        <v/>
      </c>
      <c r="V9" s="16" t="str">
        <f t="shared" si="4"/>
        <v/>
      </c>
      <c r="W9" s="16" t="str">
        <f t="shared" si="5"/>
        <v/>
      </c>
      <c r="X9" s="16" t="str">
        <f t="shared" si="6"/>
        <v/>
      </c>
      <c r="Y9" s="16" t="str">
        <f t="shared" si="7"/>
        <v/>
      </c>
      <c r="Z9" s="16" t="str">
        <f t="shared" si="8"/>
        <v/>
      </c>
      <c r="AA9" s="16" t="str">
        <f t="shared" si="9"/>
        <v/>
      </c>
      <c r="AB9" s="16"/>
      <c r="AC9" s="7" t="str">
        <f t="shared" si="12"/>
        <v/>
      </c>
      <c r="AD9" s="7" t="str">
        <f t="shared" si="13"/>
        <v/>
      </c>
    </row>
    <row r="10" spans="1:41" ht="12" customHeight="1" thickBot="1">
      <c r="A10" s="19">
        <v>5</v>
      </c>
      <c r="B10" s="175"/>
      <c r="C10" s="176"/>
      <c r="D10" s="176"/>
      <c r="E10" s="177"/>
      <c r="F10" s="164"/>
      <c r="G10" s="178"/>
      <c r="H10" s="179"/>
      <c r="I10" s="180"/>
      <c r="J10" s="181"/>
      <c r="K10" s="182"/>
      <c r="L10" s="183"/>
      <c r="M10" s="199"/>
      <c r="N10" s="184"/>
      <c r="O10" s="7">
        <f>所属データ!$C$3</f>
        <v>0</v>
      </c>
      <c r="P10" s="7">
        <f t="shared" si="10"/>
        <v>0</v>
      </c>
      <c r="Q10" s="15" t="str">
        <f t="shared" si="0"/>
        <v/>
      </c>
      <c r="R10" s="16">
        <f t="shared" si="11"/>
        <v>0</v>
      </c>
      <c r="S10" s="16" t="str">
        <f t="shared" si="1"/>
        <v/>
      </c>
      <c r="T10" s="16" t="str">
        <f t="shared" si="2"/>
        <v/>
      </c>
      <c r="U10" s="16" t="str">
        <f t="shared" si="3"/>
        <v/>
      </c>
      <c r="V10" s="16" t="str">
        <f t="shared" si="4"/>
        <v/>
      </c>
      <c r="W10" s="16" t="str">
        <f t="shared" si="5"/>
        <v/>
      </c>
      <c r="X10" s="16" t="str">
        <f t="shared" si="6"/>
        <v/>
      </c>
      <c r="Y10" s="16" t="str">
        <f t="shared" si="7"/>
        <v/>
      </c>
      <c r="Z10" s="16" t="str">
        <f t="shared" si="8"/>
        <v/>
      </c>
      <c r="AA10" s="16" t="str">
        <f t="shared" si="9"/>
        <v/>
      </c>
      <c r="AB10" s="16"/>
      <c r="AC10" s="7" t="str">
        <f t="shared" si="12"/>
        <v/>
      </c>
      <c r="AD10" s="7" t="str">
        <f t="shared" si="13"/>
        <v/>
      </c>
    </row>
    <row r="11" spans="1:41" ht="12" customHeight="1">
      <c r="A11" s="14">
        <v>6</v>
      </c>
      <c r="B11" s="150"/>
      <c r="C11" s="151"/>
      <c r="D11" s="151"/>
      <c r="E11" s="152"/>
      <c r="F11" s="153"/>
      <c r="G11" s="154"/>
      <c r="H11" s="155"/>
      <c r="I11" s="156"/>
      <c r="J11" s="157"/>
      <c r="K11" s="158"/>
      <c r="L11" s="185"/>
      <c r="M11" s="200"/>
      <c r="N11" s="186"/>
      <c r="O11" s="7">
        <f>所属データ!$C$3</f>
        <v>0</v>
      </c>
      <c r="P11" s="7">
        <f t="shared" si="10"/>
        <v>0</v>
      </c>
      <c r="Q11" s="15" t="str">
        <f t="shared" si="0"/>
        <v/>
      </c>
      <c r="R11" s="16">
        <f t="shared" si="11"/>
        <v>0</v>
      </c>
      <c r="S11" s="16" t="str">
        <f t="shared" si="1"/>
        <v/>
      </c>
      <c r="T11" s="16" t="str">
        <f t="shared" si="2"/>
        <v/>
      </c>
      <c r="U11" s="16" t="str">
        <f t="shared" si="3"/>
        <v/>
      </c>
      <c r="V11" s="16" t="str">
        <f t="shared" si="4"/>
        <v/>
      </c>
      <c r="W11" s="16" t="str">
        <f t="shared" si="5"/>
        <v/>
      </c>
      <c r="X11" s="16" t="str">
        <f t="shared" si="6"/>
        <v/>
      </c>
      <c r="Y11" s="16" t="str">
        <f t="shared" si="7"/>
        <v/>
      </c>
      <c r="Z11" s="16" t="str">
        <f t="shared" si="8"/>
        <v/>
      </c>
      <c r="AA11" s="16" t="str">
        <f t="shared" si="9"/>
        <v/>
      </c>
      <c r="AB11" s="16"/>
      <c r="AC11" s="7" t="str">
        <f t="shared" si="12"/>
        <v/>
      </c>
      <c r="AD11" s="7" t="str">
        <f t="shared" si="13"/>
        <v/>
      </c>
    </row>
    <row r="12" spans="1:41" ht="12" customHeight="1">
      <c r="A12" s="18">
        <v>7</v>
      </c>
      <c r="B12" s="172"/>
      <c r="C12" s="173"/>
      <c r="D12" s="173"/>
      <c r="E12" s="174"/>
      <c r="F12" s="164"/>
      <c r="G12" s="165"/>
      <c r="H12" s="166"/>
      <c r="I12" s="167"/>
      <c r="J12" s="168"/>
      <c r="K12" s="169"/>
      <c r="L12" s="170"/>
      <c r="M12" s="198"/>
      <c r="N12" s="171"/>
      <c r="O12" s="7">
        <f>所属データ!$C$3</f>
        <v>0</v>
      </c>
      <c r="P12" s="7">
        <f t="shared" si="10"/>
        <v>0</v>
      </c>
      <c r="Q12" s="15" t="str">
        <f t="shared" si="0"/>
        <v/>
      </c>
      <c r="R12" s="16">
        <f t="shared" si="11"/>
        <v>0</v>
      </c>
      <c r="S12" s="16" t="str">
        <f t="shared" si="1"/>
        <v/>
      </c>
      <c r="T12" s="16" t="str">
        <f t="shared" si="2"/>
        <v/>
      </c>
      <c r="U12" s="16" t="str">
        <f t="shared" si="3"/>
        <v/>
      </c>
      <c r="V12" s="16" t="str">
        <f t="shared" si="4"/>
        <v/>
      </c>
      <c r="W12" s="16" t="str">
        <f t="shared" si="5"/>
        <v/>
      </c>
      <c r="X12" s="16" t="str">
        <f t="shared" si="6"/>
        <v/>
      </c>
      <c r="Y12" s="16" t="str">
        <f t="shared" si="7"/>
        <v/>
      </c>
      <c r="Z12" s="16" t="str">
        <f t="shared" si="8"/>
        <v/>
      </c>
      <c r="AA12" s="16" t="str">
        <f t="shared" si="9"/>
        <v/>
      </c>
      <c r="AB12" s="16"/>
      <c r="AC12" s="7" t="str">
        <f t="shared" si="12"/>
        <v/>
      </c>
      <c r="AD12" s="7" t="str">
        <f t="shared" si="13"/>
        <v/>
      </c>
    </row>
    <row r="13" spans="1:41" ht="12" customHeight="1">
      <c r="A13" s="18">
        <v>8</v>
      </c>
      <c r="B13" s="161"/>
      <c r="C13" s="162"/>
      <c r="D13" s="162"/>
      <c r="E13" s="163"/>
      <c r="F13" s="164"/>
      <c r="G13" s="165"/>
      <c r="H13" s="166"/>
      <c r="I13" s="167"/>
      <c r="J13" s="168"/>
      <c r="K13" s="169"/>
      <c r="L13" s="170"/>
      <c r="M13" s="198"/>
      <c r="N13" s="171"/>
      <c r="O13" s="7">
        <f>所属データ!$C$3</f>
        <v>0</v>
      </c>
      <c r="P13" s="7">
        <f t="shared" si="10"/>
        <v>0</v>
      </c>
      <c r="Q13" s="15" t="str">
        <f t="shared" si="0"/>
        <v/>
      </c>
      <c r="R13" s="16">
        <f t="shared" si="11"/>
        <v>0</v>
      </c>
      <c r="S13" s="16" t="str">
        <f t="shared" si="1"/>
        <v/>
      </c>
      <c r="T13" s="16" t="str">
        <f t="shared" si="2"/>
        <v/>
      </c>
      <c r="U13" s="16" t="str">
        <f t="shared" si="3"/>
        <v/>
      </c>
      <c r="V13" s="16" t="str">
        <f t="shared" si="4"/>
        <v/>
      </c>
      <c r="W13" s="16" t="str">
        <f t="shared" si="5"/>
        <v/>
      </c>
      <c r="X13" s="16" t="str">
        <f t="shared" si="6"/>
        <v/>
      </c>
      <c r="Y13" s="16" t="str">
        <f t="shared" si="7"/>
        <v/>
      </c>
      <c r="Z13" s="16" t="str">
        <f t="shared" si="8"/>
        <v/>
      </c>
      <c r="AA13" s="16" t="str">
        <f t="shared" si="9"/>
        <v/>
      </c>
      <c r="AB13" s="16"/>
      <c r="AC13" s="7" t="str">
        <f t="shared" si="12"/>
        <v/>
      </c>
      <c r="AD13" s="7" t="str">
        <f t="shared" si="13"/>
        <v/>
      </c>
    </row>
    <row r="14" spans="1:41" ht="12" customHeight="1">
      <c r="A14" s="18">
        <v>9</v>
      </c>
      <c r="B14" s="172"/>
      <c r="C14" s="173"/>
      <c r="D14" s="173"/>
      <c r="E14" s="174"/>
      <c r="F14" s="164"/>
      <c r="G14" s="165"/>
      <c r="H14" s="166"/>
      <c r="I14" s="167"/>
      <c r="J14" s="168"/>
      <c r="K14" s="169"/>
      <c r="L14" s="170"/>
      <c r="M14" s="198"/>
      <c r="N14" s="171"/>
      <c r="O14" s="7">
        <f>所属データ!$C$3</f>
        <v>0</v>
      </c>
      <c r="P14" s="7">
        <f t="shared" si="10"/>
        <v>0</v>
      </c>
      <c r="Q14" s="15" t="str">
        <f t="shared" si="0"/>
        <v/>
      </c>
      <c r="R14" s="16">
        <f t="shared" si="11"/>
        <v>0</v>
      </c>
      <c r="S14" s="16" t="str">
        <f t="shared" si="1"/>
        <v/>
      </c>
      <c r="T14" s="16" t="str">
        <f t="shared" si="2"/>
        <v/>
      </c>
      <c r="U14" s="16" t="str">
        <f t="shared" si="3"/>
        <v/>
      </c>
      <c r="V14" s="16" t="str">
        <f t="shared" si="4"/>
        <v/>
      </c>
      <c r="W14" s="16" t="str">
        <f t="shared" si="5"/>
        <v/>
      </c>
      <c r="X14" s="16" t="str">
        <f t="shared" si="6"/>
        <v/>
      </c>
      <c r="Y14" s="16" t="str">
        <f t="shared" si="7"/>
        <v/>
      </c>
      <c r="Z14" s="16" t="str">
        <f t="shared" si="8"/>
        <v/>
      </c>
      <c r="AA14" s="16" t="str">
        <f t="shared" si="9"/>
        <v/>
      </c>
      <c r="AB14" s="16"/>
      <c r="AC14" s="7" t="str">
        <f t="shared" si="12"/>
        <v/>
      </c>
      <c r="AD14" s="7" t="str">
        <f t="shared" si="13"/>
        <v/>
      </c>
    </row>
    <row r="15" spans="1:41" ht="12" customHeight="1" thickBot="1">
      <c r="A15" s="19">
        <v>10</v>
      </c>
      <c r="B15" s="175"/>
      <c r="C15" s="176"/>
      <c r="D15" s="176"/>
      <c r="E15" s="177"/>
      <c r="F15" s="164"/>
      <c r="G15" s="178"/>
      <c r="H15" s="179"/>
      <c r="I15" s="180"/>
      <c r="J15" s="181"/>
      <c r="K15" s="182"/>
      <c r="L15" s="187"/>
      <c r="M15" s="201"/>
      <c r="N15" s="188"/>
      <c r="O15" s="7">
        <f>所属データ!$C$3</f>
        <v>0</v>
      </c>
      <c r="P15" s="7">
        <f t="shared" si="10"/>
        <v>0</v>
      </c>
      <c r="Q15" s="15" t="str">
        <f t="shared" si="0"/>
        <v/>
      </c>
      <c r="R15" s="16">
        <f t="shared" si="11"/>
        <v>0</v>
      </c>
      <c r="S15" s="16" t="str">
        <f t="shared" si="1"/>
        <v/>
      </c>
      <c r="T15" s="16" t="str">
        <f t="shared" si="2"/>
        <v/>
      </c>
      <c r="U15" s="16" t="str">
        <f t="shared" si="3"/>
        <v/>
      </c>
      <c r="V15" s="16" t="str">
        <f t="shared" si="4"/>
        <v/>
      </c>
      <c r="W15" s="16" t="str">
        <f t="shared" si="5"/>
        <v/>
      </c>
      <c r="X15" s="16" t="str">
        <f t="shared" si="6"/>
        <v/>
      </c>
      <c r="Y15" s="16" t="str">
        <f t="shared" si="7"/>
        <v/>
      </c>
      <c r="Z15" s="16" t="str">
        <f t="shared" si="8"/>
        <v/>
      </c>
      <c r="AA15" s="16" t="str">
        <f t="shared" si="9"/>
        <v/>
      </c>
      <c r="AB15" s="16"/>
      <c r="AC15" s="7" t="str">
        <f t="shared" si="12"/>
        <v/>
      </c>
      <c r="AD15" s="7" t="str">
        <f t="shared" si="13"/>
        <v/>
      </c>
    </row>
    <row r="16" spans="1:41" ht="12" customHeight="1">
      <c r="A16" s="14">
        <v>11</v>
      </c>
      <c r="B16" s="150"/>
      <c r="C16" s="151"/>
      <c r="D16" s="151"/>
      <c r="E16" s="152"/>
      <c r="F16" s="153"/>
      <c r="G16" s="154"/>
      <c r="H16" s="155"/>
      <c r="I16" s="156"/>
      <c r="J16" s="157"/>
      <c r="K16" s="158"/>
      <c r="L16" s="159"/>
      <c r="M16" s="197"/>
      <c r="N16" s="160"/>
      <c r="O16" s="7">
        <f>所属データ!$C$3</f>
        <v>0</v>
      </c>
      <c r="P16" s="7">
        <f t="shared" si="10"/>
        <v>0</v>
      </c>
      <c r="Q16" s="15" t="str">
        <f t="shared" si="0"/>
        <v/>
      </c>
      <c r="R16" s="16">
        <f t="shared" si="11"/>
        <v>0</v>
      </c>
      <c r="S16" s="16" t="str">
        <f t="shared" si="1"/>
        <v/>
      </c>
      <c r="T16" s="16" t="str">
        <f t="shared" si="2"/>
        <v/>
      </c>
      <c r="U16" s="16" t="str">
        <f t="shared" si="3"/>
        <v/>
      </c>
      <c r="V16" s="16" t="str">
        <f t="shared" si="4"/>
        <v/>
      </c>
      <c r="W16" s="16" t="str">
        <f t="shared" si="5"/>
        <v/>
      </c>
      <c r="X16" s="16" t="str">
        <f t="shared" si="6"/>
        <v/>
      </c>
      <c r="Y16" s="16" t="str">
        <f t="shared" si="7"/>
        <v/>
      </c>
      <c r="Z16" s="16" t="str">
        <f t="shared" si="8"/>
        <v/>
      </c>
      <c r="AA16" s="16" t="str">
        <f t="shared" si="9"/>
        <v/>
      </c>
      <c r="AB16" s="16"/>
      <c r="AC16" s="7" t="str">
        <f t="shared" si="12"/>
        <v/>
      </c>
      <c r="AD16" s="7" t="str">
        <f t="shared" si="13"/>
        <v/>
      </c>
    </row>
    <row r="17" spans="1:30" ht="12" customHeight="1">
      <c r="A17" s="18">
        <v>12</v>
      </c>
      <c r="B17" s="161"/>
      <c r="C17" s="162"/>
      <c r="D17" s="162"/>
      <c r="E17" s="163"/>
      <c r="F17" s="164"/>
      <c r="G17" s="165"/>
      <c r="H17" s="166"/>
      <c r="I17" s="167"/>
      <c r="J17" s="168"/>
      <c r="K17" s="169"/>
      <c r="L17" s="170"/>
      <c r="M17" s="198"/>
      <c r="N17" s="171"/>
      <c r="O17" s="7">
        <f>所属データ!$C$3</f>
        <v>0</v>
      </c>
      <c r="P17" s="7">
        <f t="shared" si="10"/>
        <v>0</v>
      </c>
      <c r="Q17" s="15" t="str">
        <f t="shared" si="0"/>
        <v/>
      </c>
      <c r="R17" s="16">
        <f t="shared" si="11"/>
        <v>0</v>
      </c>
      <c r="S17" s="16" t="str">
        <f t="shared" si="1"/>
        <v/>
      </c>
      <c r="T17" s="16" t="str">
        <f t="shared" si="2"/>
        <v/>
      </c>
      <c r="U17" s="16" t="str">
        <f t="shared" si="3"/>
        <v/>
      </c>
      <c r="V17" s="16" t="str">
        <f t="shared" si="4"/>
        <v/>
      </c>
      <c r="W17" s="16" t="str">
        <f t="shared" si="5"/>
        <v/>
      </c>
      <c r="X17" s="16" t="str">
        <f t="shared" si="6"/>
        <v/>
      </c>
      <c r="Y17" s="16" t="str">
        <f t="shared" si="7"/>
        <v/>
      </c>
      <c r="Z17" s="16" t="str">
        <f t="shared" si="8"/>
        <v/>
      </c>
      <c r="AA17" s="16" t="str">
        <f t="shared" si="9"/>
        <v/>
      </c>
      <c r="AB17" s="16"/>
      <c r="AC17" s="7" t="str">
        <f t="shared" si="12"/>
        <v/>
      </c>
      <c r="AD17" s="7" t="str">
        <f t="shared" si="13"/>
        <v/>
      </c>
    </row>
    <row r="18" spans="1:30" ht="12" customHeight="1">
      <c r="A18" s="18">
        <v>13</v>
      </c>
      <c r="B18" s="161"/>
      <c r="C18" s="162"/>
      <c r="D18" s="162"/>
      <c r="E18" s="163"/>
      <c r="F18" s="164"/>
      <c r="G18" s="165"/>
      <c r="H18" s="166"/>
      <c r="I18" s="167"/>
      <c r="J18" s="168"/>
      <c r="K18" s="169"/>
      <c r="L18" s="170"/>
      <c r="M18" s="198"/>
      <c r="N18" s="171"/>
      <c r="O18" s="7">
        <f>所属データ!$C$3</f>
        <v>0</v>
      </c>
      <c r="P18" s="7">
        <f t="shared" si="10"/>
        <v>0</v>
      </c>
      <c r="Q18" s="15" t="str">
        <f t="shared" si="0"/>
        <v/>
      </c>
      <c r="R18" s="16">
        <f t="shared" si="11"/>
        <v>0</v>
      </c>
      <c r="S18" s="16" t="str">
        <f t="shared" si="1"/>
        <v/>
      </c>
      <c r="T18" s="16" t="str">
        <f t="shared" si="2"/>
        <v/>
      </c>
      <c r="U18" s="16" t="str">
        <f t="shared" si="3"/>
        <v/>
      </c>
      <c r="V18" s="16" t="str">
        <f t="shared" si="4"/>
        <v/>
      </c>
      <c r="W18" s="16" t="str">
        <f t="shared" si="5"/>
        <v/>
      </c>
      <c r="X18" s="16" t="str">
        <f t="shared" si="6"/>
        <v/>
      </c>
      <c r="Y18" s="16" t="str">
        <f t="shared" si="7"/>
        <v/>
      </c>
      <c r="Z18" s="16" t="str">
        <f t="shared" si="8"/>
        <v/>
      </c>
      <c r="AA18" s="16" t="str">
        <f t="shared" si="9"/>
        <v/>
      </c>
      <c r="AB18" s="16"/>
      <c r="AC18" s="7" t="str">
        <f t="shared" si="12"/>
        <v/>
      </c>
      <c r="AD18" s="7" t="str">
        <f t="shared" si="13"/>
        <v/>
      </c>
    </row>
    <row r="19" spans="1:30" ht="12" customHeight="1">
      <c r="A19" s="18">
        <v>14</v>
      </c>
      <c r="B19" s="161"/>
      <c r="C19" s="162"/>
      <c r="D19" s="162"/>
      <c r="E19" s="163"/>
      <c r="F19" s="164"/>
      <c r="G19" s="165"/>
      <c r="H19" s="166"/>
      <c r="I19" s="167"/>
      <c r="J19" s="168"/>
      <c r="K19" s="169"/>
      <c r="L19" s="170"/>
      <c r="M19" s="198"/>
      <c r="N19" s="171"/>
      <c r="O19" s="7">
        <f>所属データ!$C$3</f>
        <v>0</v>
      </c>
      <c r="P19" s="7">
        <f t="shared" si="10"/>
        <v>0</v>
      </c>
      <c r="Q19" s="15" t="str">
        <f t="shared" si="0"/>
        <v/>
      </c>
      <c r="R19" s="16">
        <f t="shared" si="11"/>
        <v>0</v>
      </c>
      <c r="S19" s="16" t="str">
        <f t="shared" si="1"/>
        <v/>
      </c>
      <c r="T19" s="16" t="str">
        <f t="shared" si="2"/>
        <v/>
      </c>
      <c r="U19" s="16" t="str">
        <f t="shared" si="3"/>
        <v/>
      </c>
      <c r="V19" s="16" t="str">
        <f t="shared" si="4"/>
        <v/>
      </c>
      <c r="W19" s="16" t="str">
        <f t="shared" si="5"/>
        <v/>
      </c>
      <c r="X19" s="16" t="str">
        <f t="shared" si="6"/>
        <v/>
      </c>
      <c r="Y19" s="16" t="str">
        <f t="shared" si="7"/>
        <v/>
      </c>
      <c r="Z19" s="16" t="str">
        <f t="shared" si="8"/>
        <v/>
      </c>
      <c r="AA19" s="16" t="str">
        <f t="shared" si="9"/>
        <v/>
      </c>
      <c r="AB19" s="16"/>
      <c r="AC19" s="7" t="str">
        <f t="shared" si="12"/>
        <v/>
      </c>
      <c r="AD19" s="7" t="str">
        <f t="shared" si="13"/>
        <v/>
      </c>
    </row>
    <row r="20" spans="1:30" ht="12" customHeight="1" thickBot="1">
      <c r="A20" s="19">
        <v>15</v>
      </c>
      <c r="B20" s="175"/>
      <c r="C20" s="176"/>
      <c r="D20" s="176"/>
      <c r="E20" s="177"/>
      <c r="F20" s="164"/>
      <c r="G20" s="178"/>
      <c r="H20" s="179"/>
      <c r="I20" s="180"/>
      <c r="J20" s="181"/>
      <c r="K20" s="182"/>
      <c r="L20" s="183"/>
      <c r="M20" s="199"/>
      <c r="N20" s="184"/>
      <c r="O20" s="7">
        <f>所属データ!$C$3</f>
        <v>0</v>
      </c>
      <c r="P20" s="7">
        <f t="shared" si="10"/>
        <v>0</v>
      </c>
      <c r="Q20" s="15" t="str">
        <f t="shared" si="0"/>
        <v/>
      </c>
      <c r="R20" s="16">
        <f t="shared" si="11"/>
        <v>0</v>
      </c>
      <c r="S20" s="16" t="str">
        <f t="shared" si="1"/>
        <v/>
      </c>
      <c r="T20" s="16" t="str">
        <f t="shared" si="2"/>
        <v/>
      </c>
      <c r="U20" s="16" t="str">
        <f t="shared" si="3"/>
        <v/>
      </c>
      <c r="V20" s="16" t="str">
        <f t="shared" si="4"/>
        <v/>
      </c>
      <c r="W20" s="16" t="str">
        <f t="shared" si="5"/>
        <v/>
      </c>
      <c r="X20" s="16" t="str">
        <f t="shared" si="6"/>
        <v/>
      </c>
      <c r="Y20" s="16" t="str">
        <f t="shared" si="7"/>
        <v/>
      </c>
      <c r="Z20" s="16" t="str">
        <f t="shared" si="8"/>
        <v/>
      </c>
      <c r="AA20" s="16" t="str">
        <f t="shared" si="9"/>
        <v/>
      </c>
      <c r="AB20" s="16"/>
      <c r="AC20" s="7" t="str">
        <f t="shared" si="12"/>
        <v/>
      </c>
      <c r="AD20" s="7" t="str">
        <f t="shared" si="13"/>
        <v/>
      </c>
    </row>
    <row r="21" spans="1:30" ht="12" customHeight="1">
      <c r="A21" s="14">
        <v>16</v>
      </c>
      <c r="B21" s="150"/>
      <c r="C21" s="151"/>
      <c r="D21" s="151"/>
      <c r="E21" s="152"/>
      <c r="F21" s="153"/>
      <c r="G21" s="154"/>
      <c r="H21" s="155"/>
      <c r="I21" s="156"/>
      <c r="J21" s="157"/>
      <c r="K21" s="158"/>
      <c r="L21" s="185"/>
      <c r="M21" s="200"/>
      <c r="N21" s="186"/>
      <c r="O21" s="7">
        <f>所属データ!$C$3</f>
        <v>0</v>
      </c>
      <c r="P21" s="7">
        <f t="shared" si="10"/>
        <v>0</v>
      </c>
      <c r="Q21" s="15" t="str">
        <f t="shared" si="0"/>
        <v/>
      </c>
      <c r="R21" s="16">
        <f t="shared" si="11"/>
        <v>0</v>
      </c>
      <c r="S21" s="16" t="str">
        <f t="shared" si="1"/>
        <v/>
      </c>
      <c r="T21" s="16" t="str">
        <f t="shared" si="2"/>
        <v/>
      </c>
      <c r="U21" s="16" t="str">
        <f t="shared" si="3"/>
        <v/>
      </c>
      <c r="V21" s="16" t="str">
        <f t="shared" si="4"/>
        <v/>
      </c>
      <c r="W21" s="16" t="str">
        <f t="shared" si="5"/>
        <v/>
      </c>
      <c r="X21" s="16" t="str">
        <f t="shared" si="6"/>
        <v/>
      </c>
      <c r="Y21" s="16" t="str">
        <f t="shared" si="7"/>
        <v/>
      </c>
      <c r="Z21" s="16" t="str">
        <f t="shared" si="8"/>
        <v/>
      </c>
      <c r="AA21" s="16" t="str">
        <f t="shared" si="9"/>
        <v/>
      </c>
      <c r="AB21" s="16"/>
      <c r="AC21" s="7" t="str">
        <f t="shared" si="12"/>
        <v/>
      </c>
      <c r="AD21" s="7" t="str">
        <f t="shared" si="13"/>
        <v/>
      </c>
    </row>
    <row r="22" spans="1:30" ht="12" customHeight="1">
      <c r="A22" s="18">
        <v>17</v>
      </c>
      <c r="B22" s="172"/>
      <c r="C22" s="173"/>
      <c r="D22" s="173"/>
      <c r="E22" s="174"/>
      <c r="F22" s="164"/>
      <c r="G22" s="165"/>
      <c r="H22" s="166"/>
      <c r="I22" s="167"/>
      <c r="J22" s="168"/>
      <c r="K22" s="169"/>
      <c r="L22" s="170"/>
      <c r="M22" s="198"/>
      <c r="N22" s="171"/>
      <c r="O22" s="7">
        <f>所属データ!$C$3</f>
        <v>0</v>
      </c>
      <c r="P22" s="7">
        <f t="shared" si="10"/>
        <v>0</v>
      </c>
      <c r="Q22" s="15" t="str">
        <f t="shared" si="0"/>
        <v/>
      </c>
      <c r="R22" s="16">
        <f t="shared" si="11"/>
        <v>0</v>
      </c>
      <c r="S22" s="16" t="str">
        <f t="shared" si="1"/>
        <v/>
      </c>
      <c r="T22" s="16" t="str">
        <f t="shared" si="2"/>
        <v/>
      </c>
      <c r="U22" s="16" t="str">
        <f t="shared" si="3"/>
        <v/>
      </c>
      <c r="V22" s="16" t="str">
        <f t="shared" si="4"/>
        <v/>
      </c>
      <c r="W22" s="16" t="str">
        <f t="shared" si="5"/>
        <v/>
      </c>
      <c r="X22" s="16" t="str">
        <f t="shared" si="6"/>
        <v/>
      </c>
      <c r="Y22" s="16" t="str">
        <f t="shared" si="7"/>
        <v/>
      </c>
      <c r="Z22" s="16" t="str">
        <f t="shared" si="8"/>
        <v/>
      </c>
      <c r="AA22" s="16" t="str">
        <f t="shared" si="9"/>
        <v/>
      </c>
      <c r="AB22" s="16"/>
      <c r="AC22" s="7" t="str">
        <f t="shared" si="12"/>
        <v/>
      </c>
      <c r="AD22" s="7" t="str">
        <f t="shared" si="13"/>
        <v/>
      </c>
    </row>
    <row r="23" spans="1:30" ht="12" customHeight="1">
      <c r="A23" s="18">
        <v>18</v>
      </c>
      <c r="B23" s="172"/>
      <c r="C23" s="173"/>
      <c r="D23" s="173"/>
      <c r="E23" s="174"/>
      <c r="F23" s="164"/>
      <c r="G23" s="165"/>
      <c r="H23" s="166"/>
      <c r="I23" s="167"/>
      <c r="J23" s="168"/>
      <c r="K23" s="169"/>
      <c r="L23" s="170"/>
      <c r="M23" s="198"/>
      <c r="N23" s="171"/>
      <c r="O23" s="7">
        <f>所属データ!$C$3</f>
        <v>0</v>
      </c>
      <c r="P23" s="7">
        <f t="shared" si="10"/>
        <v>0</v>
      </c>
      <c r="Q23" s="15" t="str">
        <f t="shared" si="0"/>
        <v/>
      </c>
      <c r="R23" s="16">
        <f t="shared" si="11"/>
        <v>0</v>
      </c>
      <c r="S23" s="16" t="str">
        <f t="shared" si="1"/>
        <v/>
      </c>
      <c r="T23" s="16" t="str">
        <f t="shared" si="2"/>
        <v/>
      </c>
      <c r="U23" s="16" t="str">
        <f t="shared" si="3"/>
        <v/>
      </c>
      <c r="V23" s="16" t="str">
        <f t="shared" si="4"/>
        <v/>
      </c>
      <c r="W23" s="16" t="str">
        <f t="shared" si="5"/>
        <v/>
      </c>
      <c r="X23" s="16" t="str">
        <f t="shared" si="6"/>
        <v/>
      </c>
      <c r="Y23" s="16" t="str">
        <f t="shared" si="7"/>
        <v/>
      </c>
      <c r="Z23" s="16" t="str">
        <f t="shared" si="8"/>
        <v/>
      </c>
      <c r="AA23" s="16" t="str">
        <f t="shared" si="9"/>
        <v/>
      </c>
      <c r="AB23" s="16"/>
      <c r="AC23" s="7" t="str">
        <f t="shared" si="12"/>
        <v/>
      </c>
      <c r="AD23" s="7" t="str">
        <f t="shared" si="13"/>
        <v/>
      </c>
    </row>
    <row r="24" spans="1:30" ht="12" customHeight="1">
      <c r="A24" s="18">
        <v>19</v>
      </c>
      <c r="B24" s="172"/>
      <c r="C24" s="173"/>
      <c r="D24" s="173"/>
      <c r="E24" s="174"/>
      <c r="F24" s="164"/>
      <c r="G24" s="165"/>
      <c r="H24" s="166"/>
      <c r="I24" s="167"/>
      <c r="J24" s="168"/>
      <c r="K24" s="169"/>
      <c r="L24" s="170"/>
      <c r="M24" s="198"/>
      <c r="N24" s="171"/>
      <c r="O24" s="7">
        <f>所属データ!$C$3</f>
        <v>0</v>
      </c>
      <c r="P24" s="7">
        <f t="shared" si="10"/>
        <v>0</v>
      </c>
      <c r="Q24" s="15" t="str">
        <f t="shared" si="0"/>
        <v/>
      </c>
      <c r="R24" s="16">
        <f t="shared" si="11"/>
        <v>0</v>
      </c>
      <c r="S24" s="16" t="str">
        <f t="shared" si="1"/>
        <v/>
      </c>
      <c r="T24" s="16" t="str">
        <f t="shared" si="2"/>
        <v/>
      </c>
      <c r="U24" s="16" t="str">
        <f t="shared" si="3"/>
        <v/>
      </c>
      <c r="V24" s="16" t="str">
        <f t="shared" si="4"/>
        <v/>
      </c>
      <c r="W24" s="16" t="str">
        <f t="shared" si="5"/>
        <v/>
      </c>
      <c r="X24" s="16" t="str">
        <f t="shared" si="6"/>
        <v/>
      </c>
      <c r="Y24" s="16" t="str">
        <f t="shared" si="7"/>
        <v/>
      </c>
      <c r="Z24" s="16" t="str">
        <f t="shared" si="8"/>
        <v/>
      </c>
      <c r="AA24" s="16" t="str">
        <f t="shared" si="9"/>
        <v/>
      </c>
      <c r="AB24" s="16"/>
      <c r="AC24" s="7" t="str">
        <f t="shared" si="12"/>
        <v/>
      </c>
      <c r="AD24" s="7" t="str">
        <f t="shared" si="13"/>
        <v/>
      </c>
    </row>
    <row r="25" spans="1:30" ht="12" customHeight="1" thickBot="1">
      <c r="A25" s="19">
        <v>20</v>
      </c>
      <c r="B25" s="175"/>
      <c r="C25" s="176"/>
      <c r="D25" s="176"/>
      <c r="E25" s="177"/>
      <c r="F25" s="164"/>
      <c r="G25" s="178"/>
      <c r="H25" s="179"/>
      <c r="I25" s="180"/>
      <c r="J25" s="181"/>
      <c r="K25" s="182"/>
      <c r="L25" s="187"/>
      <c r="M25" s="201"/>
      <c r="N25" s="188"/>
      <c r="O25" s="7">
        <f>所属データ!$C$3</f>
        <v>0</v>
      </c>
      <c r="P25" s="7">
        <f t="shared" si="10"/>
        <v>0</v>
      </c>
      <c r="Q25" s="15" t="str">
        <f t="shared" si="0"/>
        <v/>
      </c>
      <c r="R25" s="16">
        <f t="shared" si="11"/>
        <v>0</v>
      </c>
      <c r="S25" s="16" t="str">
        <f t="shared" si="1"/>
        <v/>
      </c>
      <c r="T25" s="16" t="str">
        <f t="shared" si="2"/>
        <v/>
      </c>
      <c r="U25" s="16" t="str">
        <f t="shared" si="3"/>
        <v/>
      </c>
      <c r="V25" s="16" t="str">
        <f t="shared" si="4"/>
        <v/>
      </c>
      <c r="W25" s="16" t="str">
        <f t="shared" si="5"/>
        <v/>
      </c>
      <c r="X25" s="16" t="str">
        <f t="shared" si="6"/>
        <v/>
      </c>
      <c r="Y25" s="16" t="str">
        <f t="shared" si="7"/>
        <v/>
      </c>
      <c r="Z25" s="16" t="str">
        <f t="shared" si="8"/>
        <v/>
      </c>
      <c r="AA25" s="16" t="str">
        <f t="shared" si="9"/>
        <v/>
      </c>
      <c r="AB25" s="16"/>
      <c r="AC25" s="7" t="str">
        <f t="shared" si="12"/>
        <v/>
      </c>
      <c r="AD25" s="7" t="str">
        <f t="shared" si="13"/>
        <v/>
      </c>
    </row>
    <row r="26" spans="1:30" ht="12" customHeight="1">
      <c r="A26" s="14">
        <v>21</v>
      </c>
      <c r="B26" s="150"/>
      <c r="C26" s="151"/>
      <c r="D26" s="151"/>
      <c r="E26" s="152"/>
      <c r="F26" s="153"/>
      <c r="G26" s="154"/>
      <c r="H26" s="155"/>
      <c r="I26" s="156"/>
      <c r="J26" s="157"/>
      <c r="K26" s="158"/>
      <c r="L26" s="159"/>
      <c r="M26" s="197"/>
      <c r="N26" s="160"/>
      <c r="O26" s="7">
        <f>所属データ!$C$3</f>
        <v>0</v>
      </c>
      <c r="P26" s="7">
        <f t="shared" si="10"/>
        <v>0</v>
      </c>
      <c r="Q26" s="15" t="str">
        <f t="shared" si="0"/>
        <v/>
      </c>
      <c r="R26" s="16">
        <f t="shared" si="11"/>
        <v>0</v>
      </c>
      <c r="S26" s="16" t="str">
        <f t="shared" si="1"/>
        <v/>
      </c>
      <c r="T26" s="16" t="str">
        <f t="shared" si="2"/>
        <v/>
      </c>
      <c r="U26" s="16" t="str">
        <f t="shared" si="3"/>
        <v/>
      </c>
      <c r="V26" s="16" t="str">
        <f t="shared" si="4"/>
        <v/>
      </c>
      <c r="W26" s="16" t="str">
        <f t="shared" si="5"/>
        <v/>
      </c>
      <c r="X26" s="16" t="str">
        <f t="shared" si="6"/>
        <v/>
      </c>
      <c r="Y26" s="16" t="str">
        <f t="shared" si="7"/>
        <v/>
      </c>
      <c r="Z26" s="16" t="str">
        <f t="shared" si="8"/>
        <v/>
      </c>
      <c r="AA26" s="16" t="str">
        <f t="shared" si="9"/>
        <v/>
      </c>
      <c r="AB26" s="16"/>
      <c r="AC26" s="7" t="str">
        <f t="shared" si="12"/>
        <v/>
      </c>
      <c r="AD26" s="7" t="str">
        <f t="shared" si="13"/>
        <v/>
      </c>
    </row>
    <row r="27" spans="1:30" ht="12" customHeight="1">
      <c r="A27" s="18">
        <v>22</v>
      </c>
      <c r="B27" s="161"/>
      <c r="C27" s="162"/>
      <c r="D27" s="162"/>
      <c r="E27" s="163"/>
      <c r="F27" s="164"/>
      <c r="G27" s="165"/>
      <c r="H27" s="166"/>
      <c r="I27" s="167"/>
      <c r="J27" s="168"/>
      <c r="K27" s="169"/>
      <c r="L27" s="170"/>
      <c r="M27" s="198"/>
      <c r="N27" s="171"/>
      <c r="O27" s="7">
        <f>所属データ!$C$3</f>
        <v>0</v>
      </c>
      <c r="P27" s="7">
        <f t="shared" si="10"/>
        <v>0</v>
      </c>
      <c r="Q27" s="15" t="str">
        <f t="shared" si="0"/>
        <v/>
      </c>
      <c r="R27" s="16">
        <f t="shared" si="11"/>
        <v>0</v>
      </c>
      <c r="S27" s="16" t="str">
        <f t="shared" si="1"/>
        <v/>
      </c>
      <c r="T27" s="16" t="str">
        <f t="shared" si="2"/>
        <v/>
      </c>
      <c r="U27" s="16" t="str">
        <f t="shared" si="3"/>
        <v/>
      </c>
      <c r="V27" s="16" t="str">
        <f t="shared" si="4"/>
        <v/>
      </c>
      <c r="W27" s="16" t="str">
        <f t="shared" si="5"/>
        <v/>
      </c>
      <c r="X27" s="16" t="str">
        <f t="shared" si="6"/>
        <v/>
      </c>
      <c r="Y27" s="16" t="str">
        <f t="shared" si="7"/>
        <v/>
      </c>
      <c r="Z27" s="16" t="str">
        <f t="shared" si="8"/>
        <v/>
      </c>
      <c r="AA27" s="16" t="str">
        <f t="shared" si="9"/>
        <v/>
      </c>
      <c r="AB27" s="16"/>
      <c r="AC27" s="7" t="str">
        <f t="shared" si="12"/>
        <v/>
      </c>
      <c r="AD27" s="7" t="str">
        <f t="shared" si="13"/>
        <v/>
      </c>
    </row>
    <row r="28" spans="1:30" ht="12" customHeight="1">
      <c r="A28" s="18">
        <v>23</v>
      </c>
      <c r="B28" s="161"/>
      <c r="C28" s="162"/>
      <c r="D28" s="162"/>
      <c r="E28" s="163"/>
      <c r="F28" s="164"/>
      <c r="G28" s="165"/>
      <c r="H28" s="166"/>
      <c r="I28" s="167"/>
      <c r="J28" s="168"/>
      <c r="K28" s="169"/>
      <c r="L28" s="170"/>
      <c r="M28" s="198"/>
      <c r="N28" s="171"/>
      <c r="O28" s="7">
        <f>所属データ!$C$3</f>
        <v>0</v>
      </c>
      <c r="P28" s="7">
        <f t="shared" si="10"/>
        <v>0</v>
      </c>
      <c r="Q28" s="15" t="str">
        <f t="shared" si="0"/>
        <v/>
      </c>
      <c r="R28" s="16">
        <f t="shared" si="11"/>
        <v>0</v>
      </c>
      <c r="S28" s="16" t="str">
        <f t="shared" si="1"/>
        <v/>
      </c>
      <c r="T28" s="16" t="str">
        <f t="shared" si="2"/>
        <v/>
      </c>
      <c r="U28" s="16" t="str">
        <f t="shared" si="3"/>
        <v/>
      </c>
      <c r="V28" s="16" t="str">
        <f t="shared" si="4"/>
        <v/>
      </c>
      <c r="W28" s="16" t="str">
        <f t="shared" si="5"/>
        <v/>
      </c>
      <c r="X28" s="16" t="str">
        <f t="shared" si="6"/>
        <v/>
      </c>
      <c r="Y28" s="16" t="str">
        <f t="shared" si="7"/>
        <v/>
      </c>
      <c r="Z28" s="16" t="str">
        <f t="shared" si="8"/>
        <v/>
      </c>
      <c r="AA28" s="16" t="str">
        <f t="shared" si="9"/>
        <v/>
      </c>
      <c r="AB28" s="16"/>
      <c r="AC28" s="7" t="str">
        <f t="shared" si="12"/>
        <v/>
      </c>
      <c r="AD28" s="7" t="str">
        <f t="shared" si="13"/>
        <v/>
      </c>
    </row>
    <row r="29" spans="1:30" ht="12" customHeight="1">
      <c r="A29" s="18">
        <v>24</v>
      </c>
      <c r="B29" s="161"/>
      <c r="C29" s="162"/>
      <c r="D29" s="162"/>
      <c r="E29" s="163"/>
      <c r="F29" s="164"/>
      <c r="G29" s="165"/>
      <c r="H29" s="166"/>
      <c r="I29" s="167"/>
      <c r="J29" s="168"/>
      <c r="K29" s="169"/>
      <c r="L29" s="170"/>
      <c r="M29" s="198"/>
      <c r="N29" s="171"/>
      <c r="O29" s="7">
        <f>所属データ!$C$3</f>
        <v>0</v>
      </c>
      <c r="P29" s="7">
        <f t="shared" si="10"/>
        <v>0</v>
      </c>
      <c r="Q29" s="15" t="str">
        <f t="shared" si="0"/>
        <v/>
      </c>
      <c r="R29" s="16">
        <f t="shared" si="11"/>
        <v>0</v>
      </c>
      <c r="S29" s="16" t="str">
        <f t="shared" si="1"/>
        <v/>
      </c>
      <c r="T29" s="16" t="str">
        <f t="shared" si="2"/>
        <v/>
      </c>
      <c r="U29" s="16" t="str">
        <f t="shared" si="3"/>
        <v/>
      </c>
      <c r="V29" s="16" t="str">
        <f t="shared" si="4"/>
        <v/>
      </c>
      <c r="W29" s="16" t="str">
        <f t="shared" si="5"/>
        <v/>
      </c>
      <c r="X29" s="16" t="str">
        <f t="shared" si="6"/>
        <v/>
      </c>
      <c r="Y29" s="16" t="str">
        <f t="shared" si="7"/>
        <v/>
      </c>
      <c r="Z29" s="16" t="str">
        <f t="shared" si="8"/>
        <v/>
      </c>
      <c r="AA29" s="16" t="str">
        <f t="shared" si="9"/>
        <v/>
      </c>
      <c r="AB29" s="16"/>
      <c r="AC29" s="7" t="str">
        <f t="shared" si="12"/>
        <v/>
      </c>
      <c r="AD29" s="7" t="str">
        <f t="shared" si="13"/>
        <v/>
      </c>
    </row>
    <row r="30" spans="1:30" ht="12" customHeight="1" thickBot="1">
      <c r="A30" s="19">
        <v>25</v>
      </c>
      <c r="B30" s="175"/>
      <c r="C30" s="176"/>
      <c r="D30" s="176"/>
      <c r="E30" s="177"/>
      <c r="F30" s="164"/>
      <c r="G30" s="178"/>
      <c r="H30" s="179"/>
      <c r="I30" s="180"/>
      <c r="J30" s="181"/>
      <c r="K30" s="182"/>
      <c r="L30" s="183"/>
      <c r="M30" s="199"/>
      <c r="N30" s="184"/>
      <c r="O30" s="7">
        <f>所属データ!$C$3</f>
        <v>0</v>
      </c>
      <c r="P30" s="7">
        <f t="shared" si="10"/>
        <v>0</v>
      </c>
      <c r="Q30" s="15" t="str">
        <f t="shared" si="0"/>
        <v/>
      </c>
      <c r="R30" s="16">
        <f t="shared" si="11"/>
        <v>0</v>
      </c>
      <c r="S30" s="16" t="str">
        <f t="shared" si="1"/>
        <v/>
      </c>
      <c r="T30" s="16" t="str">
        <f t="shared" si="2"/>
        <v/>
      </c>
      <c r="U30" s="16" t="str">
        <f t="shared" si="3"/>
        <v/>
      </c>
      <c r="V30" s="16" t="str">
        <f t="shared" si="4"/>
        <v/>
      </c>
      <c r="W30" s="16" t="str">
        <f t="shared" si="5"/>
        <v/>
      </c>
      <c r="X30" s="16" t="str">
        <f t="shared" si="6"/>
        <v/>
      </c>
      <c r="Y30" s="16" t="str">
        <f t="shared" si="7"/>
        <v/>
      </c>
      <c r="Z30" s="16" t="str">
        <f t="shared" si="8"/>
        <v/>
      </c>
      <c r="AA30" s="16" t="str">
        <f t="shared" si="9"/>
        <v/>
      </c>
      <c r="AB30" s="16"/>
      <c r="AC30" s="7" t="str">
        <f t="shared" si="12"/>
        <v/>
      </c>
      <c r="AD30" s="7" t="str">
        <f t="shared" si="13"/>
        <v/>
      </c>
    </row>
    <row r="31" spans="1:30" ht="12" customHeight="1">
      <c r="A31" s="14">
        <v>26</v>
      </c>
      <c r="B31" s="150"/>
      <c r="C31" s="151"/>
      <c r="D31" s="151"/>
      <c r="E31" s="152"/>
      <c r="F31" s="153"/>
      <c r="G31" s="154"/>
      <c r="H31" s="155"/>
      <c r="I31" s="156"/>
      <c r="J31" s="157"/>
      <c r="K31" s="158"/>
      <c r="L31" s="185"/>
      <c r="M31" s="200"/>
      <c r="N31" s="186"/>
      <c r="O31" s="7">
        <f>所属データ!$C$3</f>
        <v>0</v>
      </c>
      <c r="P31" s="7">
        <f t="shared" si="10"/>
        <v>0</v>
      </c>
      <c r="Q31" s="15" t="str">
        <f t="shared" si="0"/>
        <v/>
      </c>
      <c r="R31" s="16">
        <f t="shared" si="11"/>
        <v>0</v>
      </c>
      <c r="S31" s="16" t="str">
        <f t="shared" si="1"/>
        <v/>
      </c>
      <c r="T31" s="16" t="str">
        <f t="shared" si="2"/>
        <v/>
      </c>
      <c r="U31" s="16" t="str">
        <f t="shared" si="3"/>
        <v/>
      </c>
      <c r="V31" s="16" t="str">
        <f t="shared" si="4"/>
        <v/>
      </c>
      <c r="W31" s="16" t="str">
        <f t="shared" si="5"/>
        <v/>
      </c>
      <c r="X31" s="16" t="str">
        <f t="shared" si="6"/>
        <v/>
      </c>
      <c r="Y31" s="16" t="str">
        <f t="shared" si="7"/>
        <v/>
      </c>
      <c r="Z31" s="16" t="str">
        <f t="shared" si="8"/>
        <v/>
      </c>
      <c r="AA31" s="16" t="str">
        <f t="shared" si="9"/>
        <v/>
      </c>
      <c r="AB31" s="16"/>
      <c r="AC31" s="7" t="str">
        <f t="shared" si="12"/>
        <v/>
      </c>
      <c r="AD31" s="7" t="str">
        <f t="shared" si="13"/>
        <v/>
      </c>
    </row>
    <row r="32" spans="1:30" ht="12" customHeight="1">
      <c r="A32" s="18">
        <v>27</v>
      </c>
      <c r="B32" s="161"/>
      <c r="C32" s="162"/>
      <c r="D32" s="162"/>
      <c r="E32" s="163"/>
      <c r="F32" s="164"/>
      <c r="G32" s="165"/>
      <c r="H32" s="166"/>
      <c r="I32" s="167"/>
      <c r="J32" s="168"/>
      <c r="K32" s="169"/>
      <c r="L32" s="170"/>
      <c r="M32" s="198"/>
      <c r="N32" s="171"/>
      <c r="O32" s="7">
        <f>所属データ!$C$3</f>
        <v>0</v>
      </c>
      <c r="P32" s="7">
        <f t="shared" si="10"/>
        <v>0</v>
      </c>
      <c r="Q32" s="15" t="str">
        <f t="shared" si="0"/>
        <v/>
      </c>
      <c r="R32" s="16">
        <f t="shared" si="11"/>
        <v>0</v>
      </c>
      <c r="S32" s="16" t="str">
        <f t="shared" si="1"/>
        <v/>
      </c>
      <c r="T32" s="16" t="str">
        <f t="shared" si="2"/>
        <v/>
      </c>
      <c r="U32" s="16" t="str">
        <f t="shared" si="3"/>
        <v/>
      </c>
      <c r="V32" s="16" t="str">
        <f t="shared" si="4"/>
        <v/>
      </c>
      <c r="W32" s="16" t="str">
        <f t="shared" si="5"/>
        <v/>
      </c>
      <c r="X32" s="16" t="str">
        <f t="shared" si="6"/>
        <v/>
      </c>
      <c r="Y32" s="16" t="str">
        <f t="shared" si="7"/>
        <v/>
      </c>
      <c r="Z32" s="16" t="str">
        <f t="shared" si="8"/>
        <v/>
      </c>
      <c r="AA32" s="16" t="str">
        <f t="shared" si="9"/>
        <v/>
      </c>
      <c r="AB32" s="16"/>
      <c r="AC32" s="7" t="str">
        <f t="shared" si="12"/>
        <v/>
      </c>
      <c r="AD32" s="7" t="str">
        <f t="shared" si="13"/>
        <v/>
      </c>
    </row>
    <row r="33" spans="1:42" ht="12" customHeight="1">
      <c r="A33" s="18">
        <v>28</v>
      </c>
      <c r="B33" s="161"/>
      <c r="C33" s="162"/>
      <c r="D33" s="162"/>
      <c r="E33" s="163"/>
      <c r="F33" s="164"/>
      <c r="G33" s="165"/>
      <c r="H33" s="166"/>
      <c r="I33" s="167"/>
      <c r="J33" s="168"/>
      <c r="K33" s="169"/>
      <c r="L33" s="170"/>
      <c r="M33" s="198"/>
      <c r="N33" s="171"/>
      <c r="O33" s="7">
        <f>所属データ!$C$3</f>
        <v>0</v>
      </c>
      <c r="P33" s="7">
        <f t="shared" si="10"/>
        <v>0</v>
      </c>
      <c r="Q33" s="15" t="str">
        <f t="shared" si="0"/>
        <v/>
      </c>
      <c r="R33" s="16">
        <f t="shared" si="11"/>
        <v>0</v>
      </c>
      <c r="S33" s="16" t="str">
        <f t="shared" si="1"/>
        <v/>
      </c>
      <c r="T33" s="16" t="str">
        <f t="shared" si="2"/>
        <v/>
      </c>
      <c r="U33" s="16" t="str">
        <f t="shared" si="3"/>
        <v/>
      </c>
      <c r="V33" s="16" t="str">
        <f t="shared" si="4"/>
        <v/>
      </c>
      <c r="W33" s="16" t="str">
        <f t="shared" si="5"/>
        <v/>
      </c>
      <c r="X33" s="16" t="str">
        <f t="shared" si="6"/>
        <v/>
      </c>
      <c r="Y33" s="16" t="str">
        <f t="shared" si="7"/>
        <v/>
      </c>
      <c r="Z33" s="16" t="str">
        <f t="shared" si="8"/>
        <v/>
      </c>
      <c r="AA33" s="16" t="str">
        <f t="shared" si="9"/>
        <v/>
      </c>
      <c r="AB33" s="16"/>
      <c r="AC33" s="7" t="str">
        <f t="shared" si="12"/>
        <v/>
      </c>
      <c r="AD33" s="7" t="str">
        <f t="shared" si="13"/>
        <v/>
      </c>
    </row>
    <row r="34" spans="1:42" ht="12" customHeight="1">
      <c r="A34" s="18">
        <v>29</v>
      </c>
      <c r="B34" s="161"/>
      <c r="C34" s="162"/>
      <c r="D34" s="162"/>
      <c r="E34" s="163"/>
      <c r="F34" s="164"/>
      <c r="G34" s="165"/>
      <c r="H34" s="166"/>
      <c r="I34" s="167"/>
      <c r="J34" s="168"/>
      <c r="K34" s="169"/>
      <c r="L34" s="170"/>
      <c r="M34" s="198"/>
      <c r="N34" s="171"/>
      <c r="O34" s="7">
        <f>所属データ!$C$3</f>
        <v>0</v>
      </c>
      <c r="P34" s="7">
        <f t="shared" si="10"/>
        <v>0</v>
      </c>
      <c r="Q34" s="15" t="str">
        <f t="shared" si="0"/>
        <v/>
      </c>
      <c r="R34" s="16">
        <f t="shared" si="11"/>
        <v>0</v>
      </c>
      <c r="S34" s="16" t="str">
        <f t="shared" si="1"/>
        <v/>
      </c>
      <c r="T34" s="16" t="str">
        <f t="shared" si="2"/>
        <v/>
      </c>
      <c r="U34" s="16" t="str">
        <f t="shared" si="3"/>
        <v/>
      </c>
      <c r="V34" s="16" t="str">
        <f t="shared" si="4"/>
        <v/>
      </c>
      <c r="W34" s="16" t="str">
        <f t="shared" si="5"/>
        <v/>
      </c>
      <c r="X34" s="16" t="str">
        <f t="shared" si="6"/>
        <v/>
      </c>
      <c r="Y34" s="16" t="str">
        <f t="shared" si="7"/>
        <v/>
      </c>
      <c r="Z34" s="16" t="str">
        <f t="shared" si="8"/>
        <v/>
      </c>
      <c r="AA34" s="16" t="str">
        <f t="shared" si="9"/>
        <v/>
      </c>
      <c r="AB34" s="16"/>
      <c r="AC34" s="7" t="str">
        <f t="shared" si="12"/>
        <v/>
      </c>
      <c r="AD34" s="7" t="str">
        <f t="shared" si="13"/>
        <v/>
      </c>
    </row>
    <row r="35" spans="1:42" ht="12" customHeight="1" thickBot="1">
      <c r="A35" s="19">
        <v>30</v>
      </c>
      <c r="B35" s="175"/>
      <c r="C35" s="176"/>
      <c r="D35" s="176"/>
      <c r="E35" s="177"/>
      <c r="F35" s="164"/>
      <c r="G35" s="178"/>
      <c r="H35" s="179"/>
      <c r="I35" s="180"/>
      <c r="J35" s="181"/>
      <c r="K35" s="182"/>
      <c r="L35" s="187"/>
      <c r="M35" s="201"/>
      <c r="N35" s="188"/>
      <c r="O35" s="7">
        <f>所属データ!$C$3</f>
        <v>0</v>
      </c>
      <c r="P35" s="7">
        <f t="shared" si="10"/>
        <v>0</v>
      </c>
      <c r="Q35" s="15" t="str">
        <f t="shared" si="0"/>
        <v/>
      </c>
      <c r="R35" s="16">
        <f t="shared" si="11"/>
        <v>0</v>
      </c>
      <c r="S35" s="16" t="str">
        <f t="shared" si="1"/>
        <v/>
      </c>
      <c r="T35" s="16" t="str">
        <f t="shared" si="2"/>
        <v/>
      </c>
      <c r="U35" s="16" t="str">
        <f t="shared" si="3"/>
        <v/>
      </c>
      <c r="V35" s="16" t="str">
        <f t="shared" si="4"/>
        <v/>
      </c>
      <c r="W35" s="16" t="str">
        <f t="shared" si="5"/>
        <v/>
      </c>
      <c r="X35" s="16" t="str">
        <f t="shared" si="6"/>
        <v/>
      </c>
      <c r="Y35" s="16" t="str">
        <f t="shared" si="7"/>
        <v/>
      </c>
      <c r="Z35" s="16" t="str">
        <f t="shared" si="8"/>
        <v/>
      </c>
      <c r="AA35" s="16" t="str">
        <f t="shared" si="9"/>
        <v/>
      </c>
      <c r="AB35" s="16"/>
      <c r="AC35" s="7" t="str">
        <f t="shared" si="12"/>
        <v/>
      </c>
      <c r="AD35" s="7" t="str">
        <f t="shared" si="13"/>
        <v/>
      </c>
    </row>
    <row r="36" spans="1:42" ht="12" customHeight="1">
      <c r="A36" s="14">
        <v>31</v>
      </c>
      <c r="B36" s="150"/>
      <c r="C36" s="151"/>
      <c r="D36" s="151"/>
      <c r="E36" s="152"/>
      <c r="F36" s="153"/>
      <c r="G36" s="154"/>
      <c r="H36" s="155"/>
      <c r="I36" s="156"/>
      <c r="J36" s="157"/>
      <c r="K36" s="158"/>
      <c r="L36" s="159"/>
      <c r="M36" s="197"/>
      <c r="N36" s="160"/>
      <c r="O36" s="7">
        <f>所属データ!$C$3</f>
        <v>0</v>
      </c>
      <c r="P36" s="7">
        <f t="shared" si="10"/>
        <v>0</v>
      </c>
      <c r="Q36" s="15" t="str">
        <f t="shared" si="0"/>
        <v/>
      </c>
      <c r="R36" s="16">
        <f t="shared" si="11"/>
        <v>0</v>
      </c>
      <c r="S36" s="16" t="str">
        <f t="shared" si="1"/>
        <v/>
      </c>
      <c r="T36" s="16" t="str">
        <f t="shared" si="2"/>
        <v/>
      </c>
      <c r="U36" s="16" t="str">
        <f t="shared" si="3"/>
        <v/>
      </c>
      <c r="V36" s="16" t="str">
        <f t="shared" si="4"/>
        <v/>
      </c>
      <c r="W36" s="16" t="str">
        <f t="shared" si="5"/>
        <v/>
      </c>
      <c r="X36" s="16" t="str">
        <f t="shared" si="6"/>
        <v/>
      </c>
      <c r="Y36" s="16" t="str">
        <f t="shared" si="7"/>
        <v/>
      </c>
      <c r="Z36" s="16" t="str">
        <f t="shared" si="8"/>
        <v/>
      </c>
      <c r="AA36" s="16" t="str">
        <f t="shared" si="9"/>
        <v/>
      </c>
      <c r="AB36" s="16"/>
      <c r="AC36" s="7" t="str">
        <f t="shared" si="12"/>
        <v/>
      </c>
      <c r="AD36" s="7" t="str">
        <f t="shared" si="13"/>
        <v/>
      </c>
    </row>
    <row r="37" spans="1:42" ht="12" customHeight="1">
      <c r="A37" s="18">
        <v>32</v>
      </c>
      <c r="B37" s="161"/>
      <c r="C37" s="162"/>
      <c r="D37" s="162"/>
      <c r="E37" s="163"/>
      <c r="F37" s="164"/>
      <c r="G37" s="165"/>
      <c r="H37" s="166"/>
      <c r="I37" s="167"/>
      <c r="J37" s="168"/>
      <c r="K37" s="169"/>
      <c r="L37" s="170"/>
      <c r="M37" s="198"/>
      <c r="N37" s="171"/>
      <c r="O37" s="7">
        <f>所属データ!$C$3</f>
        <v>0</v>
      </c>
      <c r="P37" s="7">
        <f t="shared" si="10"/>
        <v>0</v>
      </c>
      <c r="Q37" s="15" t="str">
        <f t="shared" si="0"/>
        <v/>
      </c>
      <c r="R37" s="16">
        <f t="shared" si="11"/>
        <v>0</v>
      </c>
      <c r="S37" s="16" t="str">
        <f t="shared" si="1"/>
        <v/>
      </c>
      <c r="T37" s="16" t="str">
        <f t="shared" si="2"/>
        <v/>
      </c>
      <c r="U37" s="16" t="str">
        <f t="shared" si="3"/>
        <v/>
      </c>
      <c r="V37" s="16" t="str">
        <f t="shared" si="4"/>
        <v/>
      </c>
      <c r="W37" s="16" t="str">
        <f t="shared" si="5"/>
        <v/>
      </c>
      <c r="X37" s="16" t="str">
        <f t="shared" si="6"/>
        <v/>
      </c>
      <c r="Y37" s="16" t="str">
        <f t="shared" si="7"/>
        <v/>
      </c>
      <c r="Z37" s="16" t="str">
        <f t="shared" si="8"/>
        <v/>
      </c>
      <c r="AA37" s="16" t="str">
        <f t="shared" si="9"/>
        <v/>
      </c>
      <c r="AB37" s="16"/>
      <c r="AC37" s="7" t="str">
        <f t="shared" si="12"/>
        <v/>
      </c>
      <c r="AD37" s="7" t="str">
        <f t="shared" si="13"/>
        <v/>
      </c>
    </row>
    <row r="38" spans="1:42" ht="12" customHeight="1">
      <c r="A38" s="18">
        <v>33</v>
      </c>
      <c r="B38" s="161"/>
      <c r="C38" s="162"/>
      <c r="D38" s="162"/>
      <c r="E38" s="163"/>
      <c r="F38" s="164"/>
      <c r="G38" s="165"/>
      <c r="H38" s="166"/>
      <c r="I38" s="167"/>
      <c r="J38" s="168"/>
      <c r="K38" s="169"/>
      <c r="L38" s="170"/>
      <c r="M38" s="198"/>
      <c r="N38" s="171"/>
      <c r="O38" s="7">
        <f>所属データ!$C$3</f>
        <v>0</v>
      </c>
      <c r="P38" s="7">
        <f t="shared" si="10"/>
        <v>0</v>
      </c>
      <c r="Q38" s="15" t="str">
        <f t="shared" si="0"/>
        <v/>
      </c>
      <c r="R38" s="16">
        <f t="shared" si="11"/>
        <v>0</v>
      </c>
      <c r="S38" s="16" t="str">
        <f t="shared" si="1"/>
        <v/>
      </c>
      <c r="T38" s="16" t="str">
        <f t="shared" si="2"/>
        <v/>
      </c>
      <c r="U38" s="16" t="str">
        <f t="shared" si="3"/>
        <v/>
      </c>
      <c r="V38" s="16" t="str">
        <f t="shared" si="4"/>
        <v/>
      </c>
      <c r="W38" s="16" t="str">
        <f t="shared" si="5"/>
        <v/>
      </c>
      <c r="X38" s="16" t="str">
        <f t="shared" si="6"/>
        <v/>
      </c>
      <c r="Y38" s="16" t="str">
        <f t="shared" si="7"/>
        <v/>
      </c>
      <c r="Z38" s="16" t="str">
        <f t="shared" si="8"/>
        <v/>
      </c>
      <c r="AA38" s="16" t="str">
        <f t="shared" si="9"/>
        <v/>
      </c>
      <c r="AB38" s="16"/>
      <c r="AC38" s="7" t="str">
        <f t="shared" si="12"/>
        <v/>
      </c>
      <c r="AD38" s="7" t="str">
        <f t="shared" si="13"/>
        <v/>
      </c>
    </row>
    <row r="39" spans="1:42" ht="12" customHeight="1">
      <c r="A39" s="18">
        <v>34</v>
      </c>
      <c r="B39" s="161"/>
      <c r="C39" s="162"/>
      <c r="D39" s="162"/>
      <c r="E39" s="163"/>
      <c r="F39" s="164"/>
      <c r="G39" s="165"/>
      <c r="H39" s="166"/>
      <c r="I39" s="167"/>
      <c r="J39" s="168"/>
      <c r="K39" s="169"/>
      <c r="L39" s="170"/>
      <c r="M39" s="198"/>
      <c r="N39" s="171"/>
      <c r="O39" s="7">
        <f>所属データ!$C$3</f>
        <v>0</v>
      </c>
      <c r="P39" s="7">
        <f t="shared" si="10"/>
        <v>0</v>
      </c>
      <c r="Q39" s="15" t="str">
        <f t="shared" si="0"/>
        <v/>
      </c>
      <c r="R39" s="16">
        <f t="shared" si="11"/>
        <v>0</v>
      </c>
      <c r="S39" s="16" t="str">
        <f t="shared" si="1"/>
        <v/>
      </c>
      <c r="T39" s="16" t="str">
        <f t="shared" si="2"/>
        <v/>
      </c>
      <c r="U39" s="16" t="str">
        <f t="shared" si="3"/>
        <v/>
      </c>
      <c r="V39" s="16" t="str">
        <f t="shared" si="4"/>
        <v/>
      </c>
      <c r="W39" s="16" t="str">
        <f t="shared" si="5"/>
        <v/>
      </c>
      <c r="X39" s="16" t="str">
        <f t="shared" si="6"/>
        <v/>
      </c>
      <c r="Y39" s="16" t="str">
        <f t="shared" si="7"/>
        <v/>
      </c>
      <c r="Z39" s="16" t="str">
        <f t="shared" si="8"/>
        <v/>
      </c>
      <c r="AA39" s="16" t="str">
        <f t="shared" si="9"/>
        <v/>
      </c>
      <c r="AB39" s="16"/>
      <c r="AC39" s="7" t="str">
        <f t="shared" si="12"/>
        <v/>
      </c>
      <c r="AD39" s="7" t="str">
        <f t="shared" si="13"/>
        <v/>
      </c>
    </row>
    <row r="40" spans="1:42" ht="12" customHeight="1" thickBot="1">
      <c r="A40" s="19">
        <v>35</v>
      </c>
      <c r="B40" s="175"/>
      <c r="C40" s="176"/>
      <c r="D40" s="176"/>
      <c r="E40" s="177"/>
      <c r="F40" s="164"/>
      <c r="G40" s="178"/>
      <c r="H40" s="179"/>
      <c r="I40" s="180"/>
      <c r="J40" s="181"/>
      <c r="K40" s="182"/>
      <c r="L40" s="183"/>
      <c r="M40" s="199"/>
      <c r="N40" s="184"/>
      <c r="O40" s="7">
        <f>所属データ!$C$3</f>
        <v>0</v>
      </c>
      <c r="P40" s="7">
        <f t="shared" si="10"/>
        <v>0</v>
      </c>
      <c r="Q40" s="15" t="str">
        <f t="shared" si="0"/>
        <v/>
      </c>
      <c r="R40" s="16">
        <f t="shared" si="11"/>
        <v>0</v>
      </c>
      <c r="S40" s="16" t="str">
        <f t="shared" si="1"/>
        <v/>
      </c>
      <c r="T40" s="16" t="str">
        <f t="shared" si="2"/>
        <v/>
      </c>
      <c r="U40" s="16" t="str">
        <f t="shared" si="3"/>
        <v/>
      </c>
      <c r="V40" s="16" t="str">
        <f t="shared" si="4"/>
        <v/>
      </c>
      <c r="W40" s="16" t="str">
        <f t="shared" si="5"/>
        <v/>
      </c>
      <c r="X40" s="16" t="str">
        <f t="shared" si="6"/>
        <v/>
      </c>
      <c r="Y40" s="16" t="str">
        <f t="shared" si="7"/>
        <v/>
      </c>
      <c r="Z40" s="16" t="str">
        <f t="shared" si="8"/>
        <v/>
      </c>
      <c r="AA40" s="16" t="str">
        <f t="shared" si="9"/>
        <v/>
      </c>
      <c r="AB40" s="16"/>
      <c r="AC40" s="7" t="str">
        <f t="shared" si="12"/>
        <v/>
      </c>
      <c r="AD40" s="7" t="str">
        <f t="shared" si="13"/>
        <v/>
      </c>
    </row>
    <row r="41" spans="1:42" ht="12" customHeight="1">
      <c r="A41" s="14">
        <v>36</v>
      </c>
      <c r="B41" s="150"/>
      <c r="C41" s="151"/>
      <c r="D41" s="151"/>
      <c r="E41" s="152"/>
      <c r="F41" s="153"/>
      <c r="G41" s="154"/>
      <c r="H41" s="155"/>
      <c r="I41" s="156"/>
      <c r="J41" s="157"/>
      <c r="K41" s="158"/>
      <c r="L41" s="185"/>
      <c r="M41" s="200"/>
      <c r="N41" s="186"/>
      <c r="O41" s="7">
        <f>所属データ!$C$3</f>
        <v>0</v>
      </c>
      <c r="P41" s="7">
        <f t="shared" si="10"/>
        <v>0</v>
      </c>
      <c r="Q41" s="15" t="str">
        <f t="shared" si="0"/>
        <v/>
      </c>
      <c r="R41" s="16">
        <f t="shared" si="11"/>
        <v>0</v>
      </c>
      <c r="S41" s="16" t="str">
        <f t="shared" si="1"/>
        <v/>
      </c>
      <c r="T41" s="16" t="str">
        <f t="shared" si="2"/>
        <v/>
      </c>
      <c r="U41" s="16" t="str">
        <f t="shared" si="3"/>
        <v/>
      </c>
      <c r="V41" s="16" t="str">
        <f t="shared" si="4"/>
        <v/>
      </c>
      <c r="W41" s="16" t="str">
        <f t="shared" si="5"/>
        <v/>
      </c>
      <c r="X41" s="16" t="str">
        <f t="shared" si="6"/>
        <v/>
      </c>
      <c r="Y41" s="16" t="str">
        <f t="shared" si="7"/>
        <v/>
      </c>
      <c r="Z41" s="16" t="str">
        <f t="shared" si="8"/>
        <v/>
      </c>
      <c r="AA41" s="16" t="str">
        <f t="shared" si="9"/>
        <v/>
      </c>
      <c r="AB41" s="16"/>
      <c r="AC41" s="7" t="str">
        <f t="shared" si="12"/>
        <v/>
      </c>
      <c r="AD41" s="7" t="str">
        <f t="shared" si="13"/>
        <v/>
      </c>
    </row>
    <row r="42" spans="1:42" ht="12" customHeight="1">
      <c r="A42" s="18">
        <v>37</v>
      </c>
      <c r="B42" s="161"/>
      <c r="C42" s="162"/>
      <c r="D42" s="162"/>
      <c r="E42" s="163"/>
      <c r="F42" s="164"/>
      <c r="G42" s="165"/>
      <c r="H42" s="166"/>
      <c r="I42" s="167"/>
      <c r="J42" s="168"/>
      <c r="K42" s="169"/>
      <c r="L42" s="170"/>
      <c r="M42" s="198"/>
      <c r="N42" s="171"/>
      <c r="O42" s="7">
        <f>所属データ!$C$3</f>
        <v>0</v>
      </c>
      <c r="P42" s="7">
        <f t="shared" si="10"/>
        <v>0</v>
      </c>
      <c r="Q42" s="15" t="str">
        <f t="shared" si="0"/>
        <v/>
      </c>
      <c r="R42" s="16">
        <f t="shared" si="11"/>
        <v>0</v>
      </c>
      <c r="S42" s="16" t="str">
        <f t="shared" si="1"/>
        <v/>
      </c>
      <c r="T42" s="16" t="str">
        <f t="shared" si="2"/>
        <v/>
      </c>
      <c r="U42" s="16" t="str">
        <f t="shared" si="3"/>
        <v/>
      </c>
      <c r="V42" s="16" t="str">
        <f t="shared" si="4"/>
        <v/>
      </c>
      <c r="W42" s="16" t="str">
        <f t="shared" si="5"/>
        <v/>
      </c>
      <c r="X42" s="16" t="str">
        <f t="shared" si="6"/>
        <v/>
      </c>
      <c r="Y42" s="16" t="str">
        <f t="shared" si="7"/>
        <v/>
      </c>
      <c r="Z42" s="16" t="str">
        <f t="shared" si="8"/>
        <v/>
      </c>
      <c r="AA42" s="16" t="str">
        <f t="shared" si="9"/>
        <v/>
      </c>
      <c r="AB42" s="16"/>
      <c r="AC42" s="7" t="str">
        <f t="shared" si="12"/>
        <v/>
      </c>
      <c r="AD42" s="7" t="str">
        <f t="shared" si="13"/>
        <v/>
      </c>
    </row>
    <row r="43" spans="1:42" ht="12" customHeight="1">
      <c r="A43" s="18">
        <v>38</v>
      </c>
      <c r="B43" s="161"/>
      <c r="C43" s="162"/>
      <c r="D43" s="162"/>
      <c r="E43" s="163"/>
      <c r="F43" s="164"/>
      <c r="G43" s="165"/>
      <c r="H43" s="166"/>
      <c r="I43" s="167"/>
      <c r="J43" s="168"/>
      <c r="K43" s="169"/>
      <c r="L43" s="170"/>
      <c r="M43" s="198"/>
      <c r="N43" s="171"/>
      <c r="O43" s="7">
        <f>所属データ!$C$3</f>
        <v>0</v>
      </c>
      <c r="P43" s="7">
        <f t="shared" si="10"/>
        <v>0</v>
      </c>
      <c r="Q43" s="15" t="str">
        <f t="shared" si="0"/>
        <v/>
      </c>
      <c r="R43" s="16">
        <f t="shared" si="11"/>
        <v>0</v>
      </c>
      <c r="S43" s="16" t="str">
        <f t="shared" si="1"/>
        <v/>
      </c>
      <c r="T43" s="16" t="str">
        <f t="shared" si="2"/>
        <v/>
      </c>
      <c r="U43" s="16" t="str">
        <f t="shared" si="3"/>
        <v/>
      </c>
      <c r="V43" s="16" t="str">
        <f t="shared" si="4"/>
        <v/>
      </c>
      <c r="W43" s="16" t="str">
        <f t="shared" si="5"/>
        <v/>
      </c>
      <c r="X43" s="16" t="str">
        <f t="shared" si="6"/>
        <v/>
      </c>
      <c r="Y43" s="16" t="str">
        <f t="shared" si="7"/>
        <v/>
      </c>
      <c r="Z43" s="16" t="str">
        <f t="shared" si="8"/>
        <v/>
      </c>
      <c r="AA43" s="16" t="str">
        <f t="shared" si="9"/>
        <v/>
      </c>
      <c r="AB43" s="16"/>
      <c r="AC43" s="7" t="str">
        <f t="shared" si="12"/>
        <v/>
      </c>
      <c r="AD43" s="7" t="str">
        <f t="shared" si="13"/>
        <v/>
      </c>
    </row>
    <row r="44" spans="1:42" ht="12" customHeight="1">
      <c r="A44" s="18">
        <v>39</v>
      </c>
      <c r="B44" s="161"/>
      <c r="C44" s="162"/>
      <c r="D44" s="162"/>
      <c r="E44" s="163"/>
      <c r="F44" s="164"/>
      <c r="G44" s="165"/>
      <c r="H44" s="166"/>
      <c r="I44" s="167"/>
      <c r="J44" s="168"/>
      <c r="K44" s="169"/>
      <c r="L44" s="170"/>
      <c r="M44" s="198"/>
      <c r="N44" s="171"/>
      <c r="O44" s="7">
        <f>所属データ!$C$3</f>
        <v>0</v>
      </c>
      <c r="P44" s="7">
        <f t="shared" si="10"/>
        <v>0</v>
      </c>
      <c r="Q44" s="15" t="str">
        <f t="shared" si="0"/>
        <v/>
      </c>
      <c r="R44" s="16">
        <f t="shared" si="11"/>
        <v>0</v>
      </c>
      <c r="S44" s="16" t="str">
        <f t="shared" si="1"/>
        <v/>
      </c>
      <c r="T44" s="16" t="str">
        <f t="shared" si="2"/>
        <v/>
      </c>
      <c r="U44" s="16" t="str">
        <f t="shared" si="3"/>
        <v/>
      </c>
      <c r="V44" s="16" t="str">
        <f t="shared" si="4"/>
        <v/>
      </c>
      <c r="W44" s="16" t="str">
        <f t="shared" si="5"/>
        <v/>
      </c>
      <c r="X44" s="16" t="str">
        <f t="shared" si="6"/>
        <v/>
      </c>
      <c r="Y44" s="16" t="str">
        <f t="shared" si="7"/>
        <v/>
      </c>
      <c r="Z44" s="16" t="str">
        <f t="shared" si="8"/>
        <v/>
      </c>
      <c r="AA44" s="16" t="str">
        <f t="shared" si="9"/>
        <v/>
      </c>
      <c r="AB44" s="16"/>
      <c r="AC44" s="7" t="str">
        <f t="shared" si="12"/>
        <v/>
      </c>
      <c r="AD44" s="7" t="str">
        <f t="shared" si="13"/>
        <v/>
      </c>
    </row>
    <row r="45" spans="1:42" ht="12" customHeight="1" thickBot="1">
      <c r="A45" s="19">
        <v>40</v>
      </c>
      <c r="B45" s="175"/>
      <c r="C45" s="176"/>
      <c r="D45" s="176"/>
      <c r="E45" s="177"/>
      <c r="F45" s="189"/>
      <c r="G45" s="178"/>
      <c r="H45" s="190"/>
      <c r="I45" s="180"/>
      <c r="J45" s="181"/>
      <c r="K45" s="182"/>
      <c r="L45" s="187"/>
      <c r="M45" s="201"/>
      <c r="N45" s="188"/>
      <c r="O45" s="7">
        <f>所属データ!$C$3</f>
        <v>0</v>
      </c>
      <c r="P45" s="7">
        <f t="shared" si="10"/>
        <v>0</v>
      </c>
      <c r="Q45" s="15" t="str">
        <f t="shared" si="0"/>
        <v/>
      </c>
      <c r="R45" s="16">
        <f t="shared" ref="R45" si="14">COUNTIF(F45:I45,$C$78)+COUNTIF(F45:I45,$C$79)</f>
        <v>0</v>
      </c>
      <c r="S45" s="16" t="str">
        <f t="shared" si="1"/>
        <v/>
      </c>
      <c r="T45" s="16" t="str">
        <f t="shared" si="2"/>
        <v/>
      </c>
      <c r="U45" s="16" t="str">
        <f t="shared" si="3"/>
        <v/>
      </c>
      <c r="V45" s="16" t="str">
        <f t="shared" si="4"/>
        <v/>
      </c>
      <c r="W45" s="16" t="str">
        <f t="shared" si="5"/>
        <v/>
      </c>
      <c r="X45" s="16" t="str">
        <f t="shared" si="6"/>
        <v/>
      </c>
      <c r="Y45" s="16" t="str">
        <f t="shared" si="7"/>
        <v/>
      </c>
      <c r="Z45" s="16" t="str">
        <f t="shared" si="8"/>
        <v/>
      </c>
      <c r="AA45" s="16" t="str">
        <f t="shared" si="9"/>
        <v/>
      </c>
      <c r="AB45" s="16"/>
      <c r="AC45" s="7" t="str">
        <f t="shared" si="12"/>
        <v/>
      </c>
      <c r="AD45" s="7" t="str">
        <f t="shared" si="13"/>
        <v/>
      </c>
    </row>
    <row r="46" spans="1:42">
      <c r="A46" s="245" t="s">
        <v>957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104"/>
      <c r="M46" s="104"/>
      <c r="N46" s="104"/>
    </row>
    <row r="47" spans="1:42" hidden="1"/>
    <row r="48" spans="1:42" hidden="1">
      <c r="A48" s="82"/>
      <c r="B48" s="83" t="s">
        <v>51</v>
      </c>
      <c r="C48" s="84" t="s">
        <v>907</v>
      </c>
      <c r="D48" s="84" t="s">
        <v>48</v>
      </c>
      <c r="E48" s="84" t="s">
        <v>908</v>
      </c>
      <c r="F48" s="84" t="s">
        <v>909</v>
      </c>
      <c r="G48" s="84" t="s">
        <v>910</v>
      </c>
      <c r="AP48" s="21" t="s">
        <v>905</v>
      </c>
    </row>
    <row r="49" spans="1:42" hidden="1">
      <c r="A49" s="82"/>
      <c r="B49" s="83" t="s">
        <v>2</v>
      </c>
      <c r="C49" s="84">
        <f>COUNTIF($F$6:$F$45,B49)</f>
        <v>0</v>
      </c>
      <c r="D49" s="83" t="s">
        <v>2</v>
      </c>
      <c r="E49" s="84">
        <f>SUM(C49:C51)</f>
        <v>0</v>
      </c>
      <c r="F49" s="217">
        <v>6</v>
      </c>
      <c r="G49" s="86" t="str">
        <f t="shared" ref="G49:G55" si="15">IF(E49-F49&gt;0,E49-F49,"なし")</f>
        <v>なし</v>
      </c>
      <c r="AP49" s="22">
        <v>1370</v>
      </c>
    </row>
    <row r="50" spans="1:42" hidden="1">
      <c r="A50" s="82"/>
      <c r="B50" s="83" t="s">
        <v>3</v>
      </c>
      <c r="C50" s="84">
        <f t="shared" ref="C50:C62" si="16">COUNTIF($F$6:$F$45,B50)</f>
        <v>0</v>
      </c>
      <c r="D50" s="83" t="s">
        <v>3</v>
      </c>
      <c r="E50" s="84"/>
      <c r="F50" s="218"/>
      <c r="G50" s="86" t="str">
        <f t="shared" si="15"/>
        <v>なし</v>
      </c>
      <c r="AP50" s="22">
        <v>1320</v>
      </c>
    </row>
    <row r="51" spans="1:42" hidden="1">
      <c r="A51" s="82"/>
      <c r="B51" s="83" t="s">
        <v>4</v>
      </c>
      <c r="C51" s="84">
        <f t="shared" si="16"/>
        <v>0</v>
      </c>
      <c r="D51" s="83" t="s">
        <v>4</v>
      </c>
      <c r="E51" s="84"/>
      <c r="F51" s="219"/>
      <c r="G51" s="86" t="str">
        <f t="shared" si="15"/>
        <v>なし</v>
      </c>
      <c r="AP51" s="22">
        <v>1300</v>
      </c>
    </row>
    <row r="52" spans="1:42" hidden="1">
      <c r="A52" s="82"/>
      <c r="B52" s="83" t="s">
        <v>716</v>
      </c>
      <c r="C52" s="84">
        <f t="shared" si="16"/>
        <v>0</v>
      </c>
      <c r="D52" s="85" t="s">
        <v>913</v>
      </c>
      <c r="E52" s="84">
        <f t="shared" ref="E52" si="17">C52</f>
        <v>0</v>
      </c>
      <c r="F52" s="84">
        <v>2</v>
      </c>
      <c r="G52" s="86" t="str">
        <f t="shared" si="15"/>
        <v>なし</v>
      </c>
      <c r="AP52" s="22">
        <v>2700</v>
      </c>
    </row>
    <row r="53" spans="1:42" hidden="1">
      <c r="A53" s="82"/>
      <c r="B53" s="83" t="s">
        <v>6</v>
      </c>
      <c r="C53" s="84">
        <f t="shared" si="16"/>
        <v>0</v>
      </c>
      <c r="D53" s="83" t="s">
        <v>6</v>
      </c>
      <c r="E53" s="84">
        <f>SUM(C53:C55)</f>
        <v>0</v>
      </c>
      <c r="F53" s="217">
        <v>6</v>
      </c>
      <c r="G53" s="86" t="str">
        <f t="shared" si="15"/>
        <v>なし</v>
      </c>
      <c r="AP53" s="22">
        <v>22600</v>
      </c>
    </row>
    <row r="54" spans="1:42" hidden="1">
      <c r="A54" s="82"/>
      <c r="B54" s="83" t="s">
        <v>714</v>
      </c>
      <c r="C54" s="84">
        <f t="shared" si="16"/>
        <v>0</v>
      </c>
      <c r="D54" s="83" t="s">
        <v>714</v>
      </c>
      <c r="E54" s="84"/>
      <c r="F54" s="218"/>
      <c r="G54" s="86" t="str">
        <f t="shared" si="15"/>
        <v>なし</v>
      </c>
      <c r="AP54" s="22">
        <v>22300</v>
      </c>
    </row>
    <row r="55" spans="1:42" hidden="1">
      <c r="A55" s="82"/>
      <c r="B55" s="83" t="s">
        <v>724</v>
      </c>
      <c r="C55" s="84">
        <f t="shared" si="16"/>
        <v>0</v>
      </c>
      <c r="D55" s="83" t="s">
        <v>724</v>
      </c>
      <c r="E55" s="84"/>
      <c r="F55" s="219"/>
      <c r="G55" s="86" t="str">
        <f t="shared" si="15"/>
        <v>なし</v>
      </c>
      <c r="AP55" s="22">
        <v>22200</v>
      </c>
    </row>
    <row r="56" spans="1:42" hidden="1">
      <c r="A56" s="82"/>
      <c r="B56" s="83" t="s">
        <v>938</v>
      </c>
      <c r="C56" s="84">
        <f t="shared" si="16"/>
        <v>0</v>
      </c>
      <c r="D56" s="85" t="s">
        <v>917</v>
      </c>
      <c r="E56" s="84">
        <f>C56</f>
        <v>0</v>
      </c>
      <c r="F56" s="84">
        <v>2</v>
      </c>
      <c r="G56" s="86" t="str">
        <f>IF(E56-F56&gt;0,E56-F56,"なし")</f>
        <v>なし</v>
      </c>
      <c r="AP56" s="22">
        <v>44200</v>
      </c>
    </row>
    <row r="57" spans="1:42" hidden="1">
      <c r="A57" s="82"/>
      <c r="B57" s="83" t="s">
        <v>939</v>
      </c>
      <c r="C57" s="84">
        <f t="shared" si="16"/>
        <v>0</v>
      </c>
      <c r="D57" s="85" t="s">
        <v>942</v>
      </c>
      <c r="E57" s="84">
        <f>SUM(C57)</f>
        <v>0</v>
      </c>
      <c r="F57" s="84">
        <v>2</v>
      </c>
      <c r="G57" s="86" t="str">
        <f>IF(E57-F57&gt;0,E57-F57,"なし")</f>
        <v>なし</v>
      </c>
      <c r="AP57" s="22">
        <v>1300</v>
      </c>
    </row>
    <row r="58" spans="1:42" hidden="1">
      <c r="A58" s="82"/>
      <c r="B58" s="83" t="s">
        <v>940</v>
      </c>
      <c r="C58" s="84">
        <f t="shared" si="16"/>
        <v>0</v>
      </c>
      <c r="D58" s="90" t="s">
        <v>935</v>
      </c>
      <c r="E58" s="84">
        <f>SUM(C58)</f>
        <v>0</v>
      </c>
      <c r="F58" s="84">
        <v>2</v>
      </c>
      <c r="G58" s="86" t="str">
        <f t="shared" ref="G58" si="18">IF(E58-F58&gt;0,E58-F58,"なし")</f>
        <v>なし</v>
      </c>
      <c r="AP58" s="22">
        <v>1600</v>
      </c>
    </row>
    <row r="59" spans="1:42" hidden="1">
      <c r="A59" s="82"/>
      <c r="B59" s="83" t="s">
        <v>10</v>
      </c>
      <c r="C59" s="84">
        <f t="shared" si="16"/>
        <v>0</v>
      </c>
      <c r="D59" s="85" t="s">
        <v>920</v>
      </c>
      <c r="E59" s="84">
        <f t="shared" ref="E59:E65" si="19">C59</f>
        <v>0</v>
      </c>
      <c r="F59" s="84">
        <v>2</v>
      </c>
      <c r="G59" s="86" t="str">
        <f t="shared" ref="G59:G65" si="20">IF(E59-F59&gt;0,E59-F59,"なし")</f>
        <v>なし</v>
      </c>
      <c r="AP59" s="22">
        <v>145</v>
      </c>
    </row>
    <row r="60" spans="1:42" hidden="1">
      <c r="A60" s="82"/>
      <c r="B60" s="83" t="s">
        <v>696</v>
      </c>
      <c r="C60" s="84">
        <f t="shared" si="16"/>
        <v>0</v>
      </c>
      <c r="D60" s="85" t="s">
        <v>937</v>
      </c>
      <c r="E60" s="84">
        <f t="shared" si="19"/>
        <v>0</v>
      </c>
      <c r="F60" s="84">
        <v>20</v>
      </c>
      <c r="G60" s="86" t="str">
        <f t="shared" si="20"/>
        <v>なし</v>
      </c>
      <c r="AP60" s="22"/>
    </row>
    <row r="61" spans="1:42" hidden="1">
      <c r="A61" s="82"/>
      <c r="B61" s="83" t="s">
        <v>11</v>
      </c>
      <c r="C61" s="84">
        <f t="shared" si="16"/>
        <v>0</v>
      </c>
      <c r="D61" s="85" t="s">
        <v>922</v>
      </c>
      <c r="E61" s="84">
        <f t="shared" si="19"/>
        <v>0</v>
      </c>
      <c r="F61" s="84">
        <v>2</v>
      </c>
      <c r="G61" s="86" t="str">
        <f t="shared" si="20"/>
        <v>なし</v>
      </c>
      <c r="AP61" s="22">
        <v>500</v>
      </c>
    </row>
    <row r="62" spans="1:42" hidden="1">
      <c r="A62" s="82"/>
      <c r="B62" s="83" t="s">
        <v>941</v>
      </c>
      <c r="C62" s="84">
        <f t="shared" si="16"/>
        <v>0</v>
      </c>
      <c r="D62" s="83" t="s">
        <v>927</v>
      </c>
      <c r="E62" s="84">
        <f t="shared" si="19"/>
        <v>0</v>
      </c>
      <c r="F62" s="84">
        <v>2</v>
      </c>
      <c r="G62" s="86" t="str">
        <f t="shared" si="20"/>
        <v>なし</v>
      </c>
      <c r="AP62" s="22">
        <v>1000</v>
      </c>
    </row>
    <row r="63" spans="1:42" hidden="1">
      <c r="A63" s="82"/>
      <c r="B63" s="83" t="s">
        <v>12</v>
      </c>
      <c r="C63" s="84">
        <f>COUNTIF($F$6:$F$45,B63)</f>
        <v>0</v>
      </c>
      <c r="D63" s="85" t="s">
        <v>924</v>
      </c>
      <c r="E63" s="84">
        <f t="shared" si="19"/>
        <v>0</v>
      </c>
      <c r="F63" s="84">
        <v>2</v>
      </c>
      <c r="G63" s="86" t="str">
        <f t="shared" si="20"/>
        <v>なし</v>
      </c>
      <c r="AP63" s="22"/>
    </row>
    <row r="64" spans="1:42" hidden="1">
      <c r="A64" s="82"/>
      <c r="B64" s="83" t="s">
        <v>928</v>
      </c>
      <c r="C64" s="84">
        <f>COUNTIF($F$6:$F$45,B64)</f>
        <v>0</v>
      </c>
      <c r="D64" s="85" t="s">
        <v>925</v>
      </c>
      <c r="E64" s="84">
        <f t="shared" si="19"/>
        <v>0</v>
      </c>
      <c r="F64" s="84">
        <v>20</v>
      </c>
      <c r="G64" s="86" t="str">
        <f t="shared" si="20"/>
        <v>なし</v>
      </c>
    </row>
    <row r="65" spans="1:7" hidden="1">
      <c r="A65" s="82"/>
      <c r="B65" s="83" t="s">
        <v>695</v>
      </c>
      <c r="C65" s="84">
        <f>COUNTIF($F$6:$F$45,B65)</f>
        <v>0</v>
      </c>
      <c r="D65" s="85" t="s">
        <v>695</v>
      </c>
      <c r="E65" s="84">
        <f t="shared" si="19"/>
        <v>0</v>
      </c>
      <c r="F65" s="84">
        <v>20</v>
      </c>
      <c r="G65" s="86" t="str">
        <f t="shared" si="20"/>
        <v>なし</v>
      </c>
    </row>
    <row r="66" spans="1:7" hidden="1">
      <c r="A66" s="88"/>
      <c r="B66" s="88"/>
      <c r="C66" s="88"/>
      <c r="D66" s="88"/>
      <c r="E66" s="88"/>
      <c r="F66" s="88"/>
      <c r="G66" s="88"/>
    </row>
    <row r="67" spans="1:7" hidden="1">
      <c r="A67" s="88"/>
      <c r="B67" s="88"/>
      <c r="C67" s="88" t="s">
        <v>930</v>
      </c>
      <c r="D67" s="88" t="s">
        <v>931</v>
      </c>
      <c r="E67" s="88" t="s">
        <v>932</v>
      </c>
      <c r="F67" s="88"/>
      <c r="G67" s="88"/>
    </row>
    <row r="68" spans="1:7" hidden="1">
      <c r="A68" s="88"/>
      <c r="B68" s="88"/>
      <c r="C68" s="88" t="s">
        <v>2</v>
      </c>
      <c r="D68" s="88" t="s">
        <v>3</v>
      </c>
      <c r="E68" s="88" t="s">
        <v>4</v>
      </c>
      <c r="F68" s="88"/>
      <c r="G68" s="88"/>
    </row>
    <row r="69" spans="1:7" hidden="1">
      <c r="A69" s="88"/>
      <c r="B69" s="88"/>
      <c r="C69" s="88" t="s">
        <v>6</v>
      </c>
      <c r="D69" s="88" t="s">
        <v>714</v>
      </c>
      <c r="E69" s="88" t="s">
        <v>724</v>
      </c>
      <c r="F69" s="88"/>
      <c r="G69" s="88"/>
    </row>
    <row r="70" spans="1:7" hidden="1">
      <c r="A70" s="88"/>
      <c r="B70" s="88"/>
      <c r="C70" s="88" t="s">
        <v>716</v>
      </c>
      <c r="D70" s="88" t="s">
        <v>716</v>
      </c>
      <c r="E70" s="88" t="s">
        <v>716</v>
      </c>
      <c r="F70" s="88"/>
      <c r="G70" s="88"/>
    </row>
    <row r="71" spans="1:7" hidden="1">
      <c r="A71" s="88"/>
      <c r="B71" s="88"/>
      <c r="C71" s="89" t="s">
        <v>718</v>
      </c>
      <c r="D71" s="89" t="s">
        <v>718</v>
      </c>
      <c r="E71" s="89" t="s">
        <v>718</v>
      </c>
      <c r="F71" s="88"/>
      <c r="G71" s="88"/>
    </row>
    <row r="72" spans="1:7" hidden="1">
      <c r="A72" s="88"/>
      <c r="B72" s="88"/>
      <c r="C72" s="88" t="s">
        <v>715</v>
      </c>
      <c r="D72" s="88" t="s">
        <v>715</v>
      </c>
      <c r="E72" s="88" t="s">
        <v>719</v>
      </c>
      <c r="F72" s="88"/>
      <c r="G72" s="88"/>
    </row>
    <row r="73" spans="1:7" hidden="1">
      <c r="A73" s="88"/>
      <c r="B73" s="88"/>
      <c r="C73" s="88" t="s">
        <v>719</v>
      </c>
      <c r="D73" s="88" t="s">
        <v>719</v>
      </c>
      <c r="E73" s="88" t="s">
        <v>23</v>
      </c>
      <c r="F73" s="88"/>
      <c r="G73" s="88"/>
    </row>
    <row r="74" spans="1:7" hidden="1">
      <c r="A74" s="88"/>
      <c r="B74" s="88"/>
      <c r="C74" s="88" t="s">
        <v>23</v>
      </c>
      <c r="D74" s="88" t="s">
        <v>23</v>
      </c>
      <c r="E74" s="88"/>
      <c r="F74" s="88"/>
      <c r="G74" s="88"/>
    </row>
    <row r="75" spans="1:7" hidden="1">
      <c r="A75" s="88"/>
      <c r="B75" s="88"/>
      <c r="C75" s="88"/>
      <c r="D75" s="88"/>
      <c r="E75" s="88" t="s">
        <v>25</v>
      </c>
      <c r="F75" s="88"/>
      <c r="G75" s="88"/>
    </row>
    <row r="76" spans="1:7" hidden="1">
      <c r="A76" s="88"/>
      <c r="B76" s="88"/>
      <c r="C76" s="88" t="s">
        <v>25</v>
      </c>
      <c r="D76" s="88" t="s">
        <v>25</v>
      </c>
      <c r="E76" s="88"/>
      <c r="F76" s="88"/>
      <c r="G76" s="88"/>
    </row>
    <row r="77" spans="1:7" hidden="1">
      <c r="A77" s="88"/>
      <c r="B77" s="88"/>
      <c r="C77" s="88"/>
      <c r="D77" s="88"/>
      <c r="E77" s="88" t="s">
        <v>26</v>
      </c>
      <c r="F77" s="88"/>
      <c r="G77" s="88"/>
    </row>
    <row r="78" spans="1:7" hidden="1">
      <c r="A78" s="88"/>
      <c r="B78" s="88"/>
      <c r="C78" s="88" t="s">
        <v>26</v>
      </c>
      <c r="D78" s="88" t="s">
        <v>26</v>
      </c>
      <c r="E78" s="88" t="s">
        <v>695</v>
      </c>
      <c r="F78" s="88"/>
      <c r="G78" s="88"/>
    </row>
    <row r="79" spans="1:7" hidden="1">
      <c r="A79" s="88"/>
      <c r="B79" s="88"/>
      <c r="C79" s="88" t="s">
        <v>695</v>
      </c>
      <c r="D79" s="88" t="s">
        <v>695</v>
      </c>
      <c r="F79" s="88"/>
      <c r="G79" s="88"/>
    </row>
    <row r="80" spans="1:7" hidden="1">
      <c r="A80" s="88"/>
      <c r="B80" s="88"/>
      <c r="E80" s="88"/>
      <c r="F80" s="88"/>
      <c r="G80" s="88"/>
    </row>
    <row r="81" spans="1:7" hidden="1">
      <c r="A81" s="88"/>
      <c r="B81" s="88"/>
      <c r="C81" s="88"/>
      <c r="D81" s="88"/>
      <c r="E81" s="88"/>
      <c r="F81" s="88"/>
      <c r="G81" s="88"/>
    </row>
    <row r="82" spans="1:7" hidden="1">
      <c r="A82" s="88"/>
      <c r="B82" s="88"/>
      <c r="C82" s="88"/>
      <c r="D82" s="88"/>
      <c r="E82" s="88"/>
      <c r="F82" s="88"/>
      <c r="G82" s="88"/>
    </row>
    <row r="83" spans="1:7" hidden="1">
      <c r="A83" s="88"/>
      <c r="B83" s="88"/>
      <c r="C83" s="88"/>
      <c r="D83" s="88"/>
      <c r="E83" s="88"/>
      <c r="F83" s="88"/>
      <c r="G83" s="88"/>
    </row>
    <row r="84" spans="1:7" hidden="1">
      <c r="A84" s="88"/>
      <c r="B84" s="88"/>
      <c r="C84" s="89" t="s">
        <v>934</v>
      </c>
      <c r="D84" s="88"/>
      <c r="E84" s="88"/>
      <c r="F84" s="88"/>
      <c r="G84" s="88"/>
    </row>
    <row r="85" spans="1:7" hidden="1"/>
  </sheetData>
  <sheetProtection algorithmName="SHA-512" hashValue="MNnZStSZJpyNhN2GU2UOgOC4XW8lj4rARynx+Rt0dh5zR/Oe9GzzoUYCP7BPvY3ZJgbzokbReQZAkPqzjSlNFw==" saltValue="ddqJItdK/CtnCBoFKw6DJw==" spinCount="100000" sheet="1" selectLockedCells="1"/>
  <mergeCells count="20">
    <mergeCell ref="L1:M1"/>
    <mergeCell ref="L2:M2"/>
    <mergeCell ref="C1:G1"/>
    <mergeCell ref="H1:I1"/>
    <mergeCell ref="A1:B2"/>
    <mergeCell ref="A3:C3"/>
    <mergeCell ref="A4:A5"/>
    <mergeCell ref="B4:B5"/>
    <mergeCell ref="K2:K3"/>
    <mergeCell ref="F2:I2"/>
    <mergeCell ref="F3:I3"/>
    <mergeCell ref="J2:J3"/>
    <mergeCell ref="E4:E5"/>
    <mergeCell ref="N4:N5"/>
    <mergeCell ref="L4:M4"/>
    <mergeCell ref="F49:F51"/>
    <mergeCell ref="F53:F55"/>
    <mergeCell ref="A46:K46"/>
    <mergeCell ref="F4:G4"/>
    <mergeCell ref="H4:I4"/>
  </mergeCells>
  <phoneticPr fontId="2"/>
  <dataValidations count="9">
    <dataValidation type="whole" operator="lessThan" allowBlank="1" showInputMessage="1" showErrorMessage="1" error="学校割当番号の範囲内を使用してください。" sqref="B6:B45" xr:uid="{00000000-0002-0000-0300-000000000000}">
      <formula1>3000</formula1>
    </dataValidation>
    <dataValidation type="list" operator="lessThan" allowBlank="1" showInputMessage="1" showErrorMessage="1" sqref="E6:E45" xr:uid="{00000000-0002-0000-0300-000001000000}">
      <formula1>"1,2,3"</formula1>
    </dataValidation>
    <dataValidation allowBlank="1" showErrorMessage="1" error="ﾄﾗｯｸ種目は1/100秒、ﾌｨｰﾙﾄﾞは1cm単位まで入力してください。　：　や　．　は自動で入力されますので数字のみを入力してください。または標準記録を確認してください。_x000a_" sqref="K5 J5" xr:uid="{00000000-0002-0000-0300-000002000000}"/>
    <dataValidation type="list" allowBlank="1" showErrorMessage="1" error="エントリーの場合は○をリストから選択してください。" sqref="N6:N45 J6:K45" xr:uid="{00000000-0002-0000-0300-000005000000}">
      <formula1>$O$3</formula1>
    </dataValidation>
    <dataValidation allowBlank="1" showInputMessage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または標準記録を突破していない記録です。_x000a_" sqref="I6:I45 G6:G45" xr:uid="{00000000-0002-0000-0300-000006000000}"/>
    <dataValidation allowBlank="1" showInputMessage="1" showErrorMessage="1" sqref="D6:D45" xr:uid="{00000000-0002-0000-0300-000007000000}"/>
    <dataValidation type="list" allowBlank="1" showInputMessage="1" showErrorMessage="1" prompt="▼ボタンをクリック_x000a_　リストから選択。" sqref="F6:F45" xr:uid="{00000000-0002-0000-0300-000004000000}">
      <formula1>IF(E6=1,$C$68:$C$79,IF(E6=2,$D$68:$D$79,IF(E6=3,$E$68:$E$78,$C$84)))</formula1>
    </dataValidation>
    <dataValidation type="list" allowBlank="1" showInputMessage="1" showErrorMessage="1" sqref="H6:H45" xr:uid="{00000000-0002-0000-0300-000008000000}">
      <formula1>IF(E6=1,$C$68:$C$79,IF(E6=2,$D$68:$D$79,IF(E6=3,$E$68:$E$78,$C$84)))</formula1>
    </dataValidation>
    <dataValidation allowBlank="1" showErrorMessage="1" error="エントリーの場合は○をリストから選択してください。" sqref="M6 M7:M45 L6:L45" xr:uid="{53C7876D-1613-43F5-A257-11AD63A86E64}"/>
  </dataValidations>
  <printOptions horizontalCentered="1" verticalCentered="1"/>
  <pageMargins left="0" right="0" top="0" bottom="0" header="0.39370078740157483" footer="0.51181102362204722"/>
  <pageSetup paperSize="9" scale="110" orientation="landscape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所属一覧</vt:lpstr>
      <vt:lpstr>所属データ</vt:lpstr>
      <vt:lpstr>男子</vt:lpstr>
      <vt:lpstr>女子</vt:lpstr>
      <vt:lpstr>女子!Print_Area</vt:lpstr>
      <vt:lpstr>男子!Print_Area</vt:lpstr>
      <vt:lpstr>学校データ</vt:lpstr>
      <vt:lpstr>女種目</vt:lpstr>
      <vt:lpstr>女子!男種目</vt:lpstr>
      <vt:lpstr>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??? ??</cp:lastModifiedBy>
  <cp:revision>0</cp:revision>
  <cp:lastPrinted>2023-06-11T08:26:40Z</cp:lastPrinted>
  <dcterms:created xsi:type="dcterms:W3CDTF">1601-01-01T00:00:00Z</dcterms:created>
  <dcterms:modified xsi:type="dcterms:W3CDTF">2025-06-07T01:48:13Z</dcterms:modified>
</cp:coreProperties>
</file>