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2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'所属データ'!$A$1:$J$27</definedName>
    <definedName name="_xlnm.Print_Area" localSheetId="2">'女子'!$A$1:$K$50</definedName>
    <definedName name="_xlnm.Print_Area" localSheetId="1">'男子'!$A$1:$K$50</definedName>
    <definedName name="男種目" localSheetId="2">'男子'!$B$58:$E$76</definedName>
  </definedNames>
  <calcPr fullCalcOnLoad="1"/>
</workbook>
</file>

<file path=xl/sharedStrings.xml><?xml version="1.0" encoding="utf-8"?>
<sst xmlns="http://schemas.openxmlformats.org/spreadsheetml/2006/main" count="187" uniqueCount="153">
  <si>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</si>
  <si>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</si>
  <si>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</si>
  <si>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</si>
  <si>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</si>
  <si>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</si>
  <si>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</si>
  <si>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</si>
  <si>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</si>
  <si>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</si>
  <si>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</si>
  <si>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</si>
  <si>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</si>
  <si>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400R</t>
  </si>
  <si>
    <t>○</t>
  </si>
  <si>
    <t>No</t>
  </si>
  <si>
    <t>(S年.月.日)</t>
  </si>
  <si>
    <t>(S年.月.日)</t>
  </si>
  <si>
    <t>TM</t>
  </si>
  <si>
    <t>S4</t>
  </si>
  <si>
    <t>S5</t>
  </si>
  <si>
    <t>S6</t>
  </si>
  <si>
    <t>400R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</si>
  <si>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</si>
  <si>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</si>
  <si>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</si>
  <si>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</si>
  <si>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</si>
  <si>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</si>
  <si>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生年月日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</si>
  <si>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</si>
  <si>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</si>
  <si>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</si>
  <si>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</si>
  <si>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</si>
  <si>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</si>
  <si>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</si>
  <si>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</si>
  <si>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</si>
  <si>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</si>
  <si>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種目名</t>
  </si>
  <si>
    <t>男子種目</t>
  </si>
  <si>
    <t>種目１</t>
  </si>
  <si>
    <t>女子種目</t>
  </si>
  <si>
    <t>登記登録関係費</t>
  </si>
  <si>
    <t>参加料</t>
  </si>
  <si>
    <t>内　　　訳</t>
  </si>
  <si>
    <t>tel(携帯)</t>
  </si>
  <si>
    <t>八代陸上競技選手権申込</t>
  </si>
  <si>
    <t>中２００ｍ</t>
  </si>
  <si>
    <t>中１５００ｍ</t>
  </si>
  <si>
    <t>中１１０ｍＨ</t>
  </si>
  <si>
    <t>中走幅跳</t>
  </si>
  <si>
    <t>中走高跳</t>
  </si>
  <si>
    <t>中砲丸投</t>
  </si>
  <si>
    <t>共１００ｍ</t>
  </si>
  <si>
    <t>共２００ｍ</t>
  </si>
  <si>
    <t>共１５００ｍ</t>
  </si>
  <si>
    <t>共５０００ｍ</t>
  </si>
  <si>
    <t>共１１０ｍＨ</t>
  </si>
  <si>
    <t>共走高跳</t>
  </si>
  <si>
    <t>共棒高跳</t>
  </si>
  <si>
    <t>共走幅跳</t>
  </si>
  <si>
    <t>共砲丸投</t>
  </si>
  <si>
    <t>中８００ｍ</t>
  </si>
  <si>
    <t>中走幅跳</t>
  </si>
  <si>
    <t>中走高跳</t>
  </si>
  <si>
    <t>共８００ｍ</t>
  </si>
  <si>
    <t>共３０００ｍ</t>
  </si>
  <si>
    <t>共１００ｍＨ</t>
  </si>
  <si>
    <t>共走高跳</t>
  </si>
  <si>
    <t>　　各氏名を入力してください。（全角漢字）　</t>
  </si>
  <si>
    <t>監督名：</t>
  </si>
  <si>
    <t>所属名(略称)：</t>
  </si>
  <si>
    <t>所属長名：</t>
  </si>
  <si>
    <t>（標準記録突破者）</t>
  </si>
  <si>
    <t>（標準記録突破者）</t>
  </si>
  <si>
    <t>リレー参加料</t>
  </si>
  <si>
    <t>一般</t>
  </si>
  <si>
    <t>高校</t>
  </si>
  <si>
    <t>中学</t>
  </si>
  <si>
    <t>中１００ｍＨ</t>
  </si>
  <si>
    <r>
  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  </r>
    <r>
      <rPr>
        <b/>
        <sz val="10"/>
        <rFont val="ＭＳ Ｐゴシック"/>
        <family val="3"/>
      </rPr>
      <t>☆県職員メール(kmm.bears.ed.jp)をお使いになる場合の注意</t>
    </r>
    <r>
      <rPr>
        <sz val="10"/>
        <rFont val="ＭＳ Ｐゴシック"/>
        <family val="3"/>
      </rPr>
      <t xml:space="preserve">
　　　以下の設定でメール作成してください。
　　　　　　　</t>
    </r>
    <r>
      <rPr>
        <b/>
        <sz val="10"/>
        <rFont val="ＭＳ Ｐゴシック"/>
        <family val="3"/>
      </rPr>
      <t>本文形式→ＴＥＸＴ　　受信確認要請→チェックなし</t>
    </r>
    <r>
      <rPr>
        <sz val="10"/>
        <rFont val="ＭＳ Ｐゴシック"/>
        <family val="3"/>
      </rPr>
      <t xml:space="preserve">      
　　　ファイル添付がされているか充分確認してください。（ファイル添付ボタンのクリック忘れがあるようです）</t>
    </r>
  </si>
  <si>
    <t>入力時の注意点</t>
  </si>
  <si>
    <t>・登録番号は大会当日のナンバーカードと一致すること。他の選手と重複しないようにしてください。</t>
  </si>
  <si>
    <t>・氏名（全角）、ﾌﾘｶﾞﾅ（半角）、学年（半角）を正しく入力してください。</t>
  </si>
  <si>
    <t>・種目はリストから選択します。間違いがないようにしてください。</t>
  </si>
  <si>
    <t>・リレー種目参加者は最終列に○をリストから選択してください。</t>
  </si>
  <si>
    <t>申込方法</t>
  </si>
  <si>
    <t>・最高記録（未公認可）がある場合は必ず入力してください。入力がないと正しくプログラム編成されないことがあります。（コンピュータによる編成作業の為）</t>
  </si>
  <si>
    <t>・本ファイルをメールに添付し、下記アドレスに送信してください。</t>
  </si>
  <si>
    <t>所属種別：</t>
  </si>
  <si>
    <t>※所属種別で参加料の算出をします。</t>
  </si>
  <si>
    <t>　　　学校の場合、略称に中・高・大をつけてください（例：松橋中）</t>
  </si>
  <si>
    <t>中1/１００ｍ</t>
  </si>
  <si>
    <t>中2/１００ｍ</t>
  </si>
  <si>
    <t>中3/１００ｍ</t>
  </si>
  <si>
    <t>高砲丸投</t>
  </si>
  <si>
    <t>・参加料は銀行振込とする。</t>
  </si>
  <si>
    <t>共やり投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</si>
  <si>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</si>
  <si>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</si>
  <si>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</si>
  <si>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</si>
  <si>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</si>
  <si>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</si>
  <si>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</si>
  <si>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</si>
  <si>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</si>
  <si>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</si>
  <si>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</si>
  <si>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</si>
  <si>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</si>
  <si>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</si>
  <si>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</si>
  <si>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</si>
  <si>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</si>
  <si>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</si>
  <si>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</si>
  <si>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</si>
  <si>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</si>
  <si>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</si>
  <si>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</si>
  <si>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</si>
  <si>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</si>
  <si>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</si>
  <si>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</si>
  <si>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</si>
  <si>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</si>
  <si>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</si>
  <si>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</si>
  <si>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</si>
  <si>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</si>
  <si>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</si>
  <si>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</si>
  <si>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</si>
  <si>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</si>
  <si>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</si>
  <si>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</si>
  <si>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</si>
  <si>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</si>
  <si>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</si>
  <si>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</si>
  <si>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宮　崎</t>
  </si>
  <si>
    <t>鹿児島</t>
  </si>
  <si>
    <t>沖　縄</t>
  </si>
  <si>
    <t>大　分</t>
  </si>
  <si>
    <t>熊　本</t>
  </si>
  <si>
    <t>***</t>
  </si>
  <si>
    <r>
      <t>第２３回八代陸上競技選手権申込</t>
    </r>
    <r>
      <rPr>
        <b/>
        <sz val="10"/>
        <rFont val="ＭＳ ゴシック"/>
        <family val="3"/>
      </rPr>
      <t>（2021年5月9日）</t>
    </r>
  </si>
  <si>
    <r>
      <t>メールアドレス：</t>
    </r>
    <r>
      <rPr>
        <sz val="12"/>
        <rFont val="ＭＳ ゴシック"/>
        <family val="3"/>
      </rPr>
      <t>　</t>
    </r>
    <r>
      <rPr>
        <b/>
        <sz val="12"/>
        <rFont val="ＭＳ ゴシック"/>
        <family val="3"/>
      </rPr>
      <t>yatrikukyo@yahoo.co.jp　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 xml:space="preserve">参加料振込先：　　郵便局からの振込　　
　　　　　　　　　　口座名義　八代市陸上競技協会
　　　　　　　　　　口座番号　17140-36565241
　　　　　　　　　他行からの振込
　　　　　　　　　　口座名義　八代市陸上競技協会
　　　　　　　　　　店番718  口座番号（普）3656524 　
申込期限：　　　  ２０２１年４月２３日（金）
問い合わせ先：　  八代市立第三中学校　田中清徳
　　　　　　　　 （０９６５）３３－１１０２
</t>
    </r>
  </si>
  <si>
    <t>2021
男 子</t>
  </si>
  <si>
    <t>2021
女 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</si>
</sst>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5" xfId="0" applyFill="1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 vertical="top"/>
    </xf>
    <xf numFmtId="0" fontId="0" fillId="34" borderId="19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35" borderId="21" xfId="0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shrinkToFit="1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 shrinkToFit="1"/>
    </xf>
    <xf numFmtId="0" fontId="3" fillId="35" borderId="25" xfId="0" applyFont="1" applyFill="1" applyBorder="1" applyAlignment="1">
      <alignment horizontal="center" vertical="center" shrinkToFit="1"/>
    </xf>
    <xf numFmtId="0" fontId="0" fillId="0" borderId="26" xfId="0" applyFill="1" applyBorder="1" applyAlignment="1" applyProtection="1">
      <alignment horizontal="center" vertical="center"/>
      <protection locked="0"/>
    </xf>
    <xf numFmtId="178" fontId="10" fillId="0" borderId="2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8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5" fontId="7" fillId="33" borderId="17" xfId="0" applyNumberFormat="1" applyFont="1" applyFill="1" applyBorder="1" applyAlignment="1">
      <alignment horizontal="right" vertical="center"/>
    </xf>
    <xf numFmtId="0" fontId="7" fillId="33" borderId="31" xfId="0" applyFont="1" applyFill="1" applyBorder="1" applyAlignment="1">
      <alignment horizontal="center" vertical="center"/>
    </xf>
    <xf numFmtId="5" fontId="7" fillId="33" borderId="31" xfId="0" applyNumberFormat="1" applyFont="1" applyFill="1" applyBorder="1" applyAlignment="1">
      <alignment horizontal="right" vertical="center"/>
    </xf>
    <xf numFmtId="0" fontId="7" fillId="33" borderId="32" xfId="0" applyFont="1" applyFill="1" applyBorder="1" applyAlignment="1">
      <alignment horizontal="center" vertical="center"/>
    </xf>
    <xf numFmtId="5" fontId="7" fillId="33" borderId="32" xfId="0" applyNumberFormat="1" applyFont="1" applyFill="1" applyBorder="1" applyAlignment="1">
      <alignment horizontal="right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shrinkToFit="1"/>
    </xf>
    <xf numFmtId="0" fontId="3" fillId="34" borderId="37" xfId="0" applyFont="1" applyFill="1" applyBorder="1" applyAlignment="1">
      <alignment horizontal="center" vertical="center" shrinkToFit="1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178" fontId="10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178" fontId="10" fillId="0" borderId="4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178" fontId="10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57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57" fontId="0" fillId="0" borderId="29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57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57" fontId="0" fillId="0" borderId="38" xfId="0" applyNumberFormat="1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57" fontId="0" fillId="0" borderId="34" xfId="0" applyNumberFormat="1" applyFont="1" applyFill="1" applyBorder="1" applyAlignment="1" applyProtection="1">
      <alignment vertical="center"/>
      <protection locked="0"/>
    </xf>
    <xf numFmtId="0" fontId="3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15" xfId="0" applyFill="1" applyBorder="1" applyAlignment="1">
      <alignment/>
    </xf>
    <xf numFmtId="0" fontId="0" fillId="33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51" xfId="0" applyFill="1" applyBorder="1" applyAlignment="1">
      <alignment horizontal="center" vertical="center"/>
    </xf>
    <xf numFmtId="178" fontId="10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0" fillId="34" borderId="52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53" xfId="0" applyFill="1" applyBorder="1" applyAlignment="1">
      <alignment/>
    </xf>
    <xf numFmtId="185" fontId="0" fillId="33" borderId="54" xfId="0" applyNumberFormat="1" applyFill="1" applyBorder="1" applyAlignment="1">
      <alignment horizontal="center" vertical="center"/>
    </xf>
    <xf numFmtId="185" fontId="0" fillId="33" borderId="55" xfId="0" applyNumberFormat="1" applyFill="1" applyBorder="1" applyAlignment="1">
      <alignment horizontal="center" vertical="center"/>
    </xf>
    <xf numFmtId="186" fontId="0" fillId="33" borderId="56" xfId="0" applyNumberFormat="1" applyFill="1" applyBorder="1" applyAlignment="1">
      <alignment horizontal="center" vertical="center"/>
    </xf>
    <xf numFmtId="186" fontId="0" fillId="33" borderId="57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8" xfId="0" applyFont="1" applyFill="1" applyBorder="1" applyAlignment="1" applyProtection="1">
      <alignment vertical="center" shrinkToFit="1"/>
      <protection locked="0"/>
    </xf>
    <xf numFmtId="0" fontId="0" fillId="0" borderId="34" xfId="0" applyFont="1" applyFill="1" applyBorder="1" applyAlignment="1" applyProtection="1">
      <alignment vertical="center" shrinkToFit="1"/>
      <protection locked="0"/>
    </xf>
    <xf numFmtId="178" fontId="10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shrinkToFit="1"/>
    </xf>
    <xf numFmtId="0" fontId="0" fillId="35" borderId="59" xfId="0" applyFill="1" applyBorder="1" applyAlignment="1">
      <alignment horizontal="center" vertical="center"/>
    </xf>
    <xf numFmtId="186" fontId="0" fillId="33" borderId="0" xfId="0" applyNumberFormat="1" applyFill="1" applyBorder="1" applyAlignment="1">
      <alignment horizontal="center" vertical="center"/>
    </xf>
    <xf numFmtId="0" fontId="0" fillId="31" borderId="0" xfId="0" applyFill="1" applyBorder="1" applyAlignment="1" applyProtection="1">
      <alignment vertical="center"/>
      <protection locked="0"/>
    </xf>
    <xf numFmtId="49" fontId="3" fillId="31" borderId="0" xfId="0" applyNumberFormat="1" applyFont="1" applyFill="1" applyBorder="1" applyAlignment="1" applyProtection="1">
      <alignment vertical="center"/>
      <protection locked="0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13" fillId="33" borderId="15" xfId="0" applyFont="1" applyFill="1" applyBorder="1" applyAlignment="1">
      <alignment horizontal="center" vertical="center" wrapText="1" shrinkToFit="1"/>
    </xf>
    <xf numFmtId="49" fontId="3" fillId="0" borderId="54" xfId="0" applyNumberFormat="1" applyFont="1" applyFill="1" applyBorder="1" applyAlignment="1" applyProtection="1">
      <alignment vertical="center"/>
      <protection locked="0"/>
    </xf>
    <xf numFmtId="49" fontId="3" fillId="0" borderId="56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0" fillId="0" borderId="54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3" fillId="34" borderId="60" xfId="0" applyFont="1" applyFill="1" applyBorder="1" applyAlignment="1">
      <alignment horizontal="left" vertical="center"/>
    </xf>
    <xf numFmtId="0" fontId="3" fillId="34" borderId="61" xfId="0" applyFont="1" applyFill="1" applyBorder="1" applyAlignment="1">
      <alignment horizontal="left" vertical="center"/>
    </xf>
    <xf numFmtId="0" fontId="3" fillId="34" borderId="62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33" borderId="0" xfId="0" applyFill="1" applyAlignment="1">
      <alignment vertical="top" wrapText="1"/>
    </xf>
    <xf numFmtId="0" fontId="0" fillId="0" borderId="58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0" fillId="0" borderId="58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3" fillId="35" borderId="63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64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64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textRotation="255"/>
    </xf>
    <xf numFmtId="0" fontId="3" fillId="35" borderId="30" xfId="0" applyFont="1" applyFill="1" applyBorder="1" applyAlignment="1">
      <alignment horizontal="center" vertical="center" textRotation="255"/>
    </xf>
    <xf numFmtId="0" fontId="4" fillId="35" borderId="65" xfId="0" applyFont="1" applyFill="1" applyBorder="1" applyAlignment="1">
      <alignment horizontal="center" vertical="center" wrapText="1"/>
    </xf>
    <xf numFmtId="0" fontId="4" fillId="35" borderId="66" xfId="0" applyFont="1" applyFill="1" applyBorder="1" applyAlignment="1">
      <alignment horizontal="center" vertical="center" wrapText="1"/>
    </xf>
    <xf numFmtId="0" fontId="4" fillId="35" borderId="67" xfId="0" applyFont="1" applyFill="1" applyBorder="1" applyAlignment="1">
      <alignment horizontal="center" vertical="center" wrapText="1"/>
    </xf>
    <xf numFmtId="0" fontId="4" fillId="35" borderId="68" xfId="0" applyFont="1" applyFill="1" applyBorder="1" applyAlignment="1">
      <alignment horizontal="center" vertical="center" wrapText="1"/>
    </xf>
    <xf numFmtId="57" fontId="0" fillId="0" borderId="69" xfId="0" applyNumberForma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left" vertical="center" wrapText="1" shrinkToFit="1"/>
    </xf>
    <xf numFmtId="0" fontId="0" fillId="0" borderId="7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34" borderId="71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/>
    </xf>
    <xf numFmtId="0" fontId="3" fillId="34" borderId="74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textRotation="255"/>
    </xf>
    <xf numFmtId="0" fontId="3" fillId="34" borderId="34" xfId="0" applyFont="1" applyFill="1" applyBorder="1" applyAlignment="1">
      <alignment horizontal="center" vertical="center" textRotation="255"/>
    </xf>
    <xf numFmtId="0" fontId="4" fillId="34" borderId="75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wrapText="1"/>
    </xf>
    <xf numFmtId="0" fontId="4" fillId="34" borderId="77" xfId="0" applyFont="1" applyFill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79" xfId="0" applyFont="1" applyFill="1" applyBorder="1" applyAlignment="1">
      <alignment horizontal="center" vertical="center" wrapText="1"/>
    </xf>
    <xf numFmtId="0" fontId="3" fillId="34" borderId="8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PageLayoutView="0" workbookViewId="0" topLeftCell="A3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7.625" style="0" customWidth="1"/>
    <col min="6" max="6" width="9.75390625" style="0" customWidth="1"/>
    <col min="7" max="7" width="7.625" style="0" customWidth="1"/>
    <col min="8" max="8" width="5.875" style="0" customWidth="1"/>
    <col min="9" max="9" width="6.25390625" style="0" customWidth="1"/>
    <col min="10" max="10" width="4.50390625" style="0" customWidth="1"/>
    <col min="11" max="11" width="8.25390625" style="0" customWidth="1"/>
    <col min="12" max="12" width="4.375" style="0" customWidth="1"/>
    <col min="13" max="13" width="5.375" style="0" customWidth="1"/>
    <col min="14" max="14" width="5.00390625" style="0" hidden="1" customWidth="1"/>
    <col min="15" max="23" width="5.00390625" style="0" customWidth="1"/>
  </cols>
  <sheetData>
    <row r="1" spans="1:13" ht="24.75" customHeight="1" thickBot="1">
      <c r="A1" s="1"/>
      <c r="B1" s="147" t="s">
        <v>149</v>
      </c>
      <c r="C1" s="147"/>
      <c r="D1" s="147"/>
      <c r="E1" s="147"/>
      <c r="F1" s="147"/>
      <c r="G1" s="147"/>
      <c r="H1" s="147"/>
      <c r="I1" s="1"/>
      <c r="J1" s="1"/>
      <c r="K1" s="1"/>
      <c r="L1" s="1"/>
      <c r="M1" s="1"/>
    </row>
    <row r="2" spans="1:13" ht="9" customHeight="1" thickTop="1">
      <c r="A2" s="1"/>
      <c r="B2" s="3"/>
      <c r="C2" s="93"/>
      <c r="D2" s="4"/>
      <c r="E2" s="4"/>
      <c r="F2" s="4"/>
      <c r="G2" s="4"/>
      <c r="H2" s="5"/>
      <c r="I2" s="1"/>
      <c r="J2" s="1"/>
      <c r="K2" s="1"/>
      <c r="L2" s="1"/>
      <c r="M2" s="1"/>
    </row>
    <row r="3" spans="1:13" ht="18.75" customHeight="1">
      <c r="A3" s="1"/>
      <c r="B3" s="6" t="s">
        <v>73</v>
      </c>
      <c r="C3" s="22"/>
      <c r="D3" s="118" t="s">
        <v>91</v>
      </c>
      <c r="E3" s="16" t="s">
        <v>80</v>
      </c>
      <c r="F3" s="118" t="s">
        <v>100</v>
      </c>
      <c r="G3" s="145" t="s">
        <v>147</v>
      </c>
      <c r="H3" s="7"/>
      <c r="I3" s="1"/>
      <c r="J3" s="1"/>
      <c r="K3" s="1"/>
      <c r="L3" s="1"/>
      <c r="M3" s="1"/>
    </row>
    <row r="4" spans="1:14" ht="22.5" customHeight="1">
      <c r="A4" s="1"/>
      <c r="B4" s="155" t="s">
        <v>93</v>
      </c>
      <c r="C4" s="156"/>
      <c r="D4" s="156"/>
      <c r="E4" s="156"/>
      <c r="F4" s="156"/>
      <c r="G4" s="156"/>
      <c r="H4" s="157"/>
      <c r="I4" s="1"/>
      <c r="J4" s="1"/>
      <c r="K4" s="1"/>
      <c r="L4" s="1"/>
      <c r="M4" s="1"/>
      <c r="N4" t="s">
        <v>78</v>
      </c>
    </row>
    <row r="5" spans="1:14" ht="21.75" customHeight="1">
      <c r="A5" s="1"/>
      <c r="B5" s="23" t="s">
        <v>71</v>
      </c>
      <c r="C5" s="24"/>
      <c r="D5" s="25"/>
      <c r="E5" s="26"/>
      <c r="F5" s="24"/>
      <c r="G5" s="8"/>
      <c r="H5" s="7"/>
      <c r="I5" s="1"/>
      <c r="J5" s="1"/>
      <c r="K5" s="1"/>
      <c r="L5" s="1"/>
      <c r="M5" s="1"/>
      <c r="N5" t="s">
        <v>79</v>
      </c>
    </row>
    <row r="6" spans="1:14" ht="18" customHeight="1">
      <c r="A6" s="1"/>
      <c r="B6" s="6" t="s">
        <v>74</v>
      </c>
      <c r="C6" s="16"/>
      <c r="D6" s="110" t="s">
        <v>72</v>
      </c>
      <c r="E6" s="153"/>
      <c r="F6" s="154"/>
      <c r="G6" s="141"/>
      <c r="H6" s="7"/>
      <c r="I6" s="1"/>
      <c r="J6" s="1"/>
      <c r="K6" s="1"/>
      <c r="L6" s="1"/>
      <c r="M6" s="1"/>
      <c r="N6" t="s">
        <v>80</v>
      </c>
    </row>
    <row r="7" spans="1:13" ht="5.25" customHeight="1">
      <c r="A7" s="1"/>
      <c r="B7" s="6"/>
      <c r="C7" s="8"/>
      <c r="D7" s="9"/>
      <c r="E7" s="10"/>
      <c r="F7" s="8"/>
      <c r="G7" s="8"/>
      <c r="H7" s="7"/>
      <c r="I7" s="1"/>
      <c r="J7" s="1"/>
      <c r="K7" s="1"/>
      <c r="L7" s="1"/>
      <c r="M7" s="1"/>
    </row>
    <row r="8" spans="1:13" ht="16.5" customHeight="1">
      <c r="A8" s="1"/>
      <c r="B8" s="112"/>
      <c r="C8" s="8"/>
      <c r="D8" s="111" t="s">
        <v>47</v>
      </c>
      <c r="E8" s="148"/>
      <c r="F8" s="149"/>
      <c r="G8" s="142"/>
      <c r="H8" s="7"/>
      <c r="I8" s="1"/>
      <c r="J8" s="1"/>
      <c r="K8" s="1"/>
      <c r="L8" s="1"/>
      <c r="M8" s="1"/>
    </row>
    <row r="9" spans="1:13" ht="13.5" customHeight="1" thickBot="1">
      <c r="A9" s="1"/>
      <c r="B9" s="113"/>
      <c r="C9" s="103"/>
      <c r="D9" s="11"/>
      <c r="E9" s="12"/>
      <c r="F9" s="103"/>
      <c r="G9" s="103"/>
      <c r="H9" s="13"/>
      <c r="I9" s="1"/>
      <c r="J9" s="1"/>
      <c r="K9" s="1"/>
      <c r="L9" s="1"/>
      <c r="M9" s="1"/>
    </row>
    <row r="10" spans="1:13" ht="17.25" customHeight="1" thickTop="1">
      <c r="A10" s="2"/>
      <c r="B10" s="10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 t="s">
        <v>44</v>
      </c>
      <c r="C11" s="119" t="str">
        <f>E3</f>
        <v>中学</v>
      </c>
      <c r="D11" s="2" t="s">
        <v>92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48" t="s">
        <v>0</v>
      </c>
      <c r="C12" s="48" t="s">
        <v>2</v>
      </c>
      <c r="D12" s="48" t="s">
        <v>1</v>
      </c>
      <c r="E12" s="151" t="s">
        <v>46</v>
      </c>
      <c r="F12" s="151"/>
      <c r="G12" s="121"/>
      <c r="H12" s="2"/>
      <c r="I12" s="2"/>
      <c r="J12" s="2"/>
      <c r="K12" s="2"/>
      <c r="L12" s="2"/>
      <c r="M12" s="2"/>
    </row>
    <row r="13" spans="1:14" ht="14.25">
      <c r="A13" s="2"/>
      <c r="B13" s="48" t="s">
        <v>45</v>
      </c>
      <c r="C13" s="49" t="str">
        <f>E13+F13&amp;"種目×"&amp;N13&amp;"円"</f>
        <v>0種目×800円</v>
      </c>
      <c r="D13" s="50">
        <f>N13*(E13+F13)</f>
        <v>0</v>
      </c>
      <c r="E13" s="114">
        <f>SUM('男子'!N6:N50)</f>
        <v>0</v>
      </c>
      <c r="F13" s="116">
        <f>SUM('女子'!M6:M50)</f>
        <v>0</v>
      </c>
      <c r="G13" s="140"/>
      <c r="H13" s="2"/>
      <c r="I13" s="2"/>
      <c r="J13" s="2"/>
      <c r="K13" s="2"/>
      <c r="L13" s="2"/>
      <c r="M13" s="2"/>
      <c r="N13">
        <f>IF($E$3="中学",800,IF($E$3="高校",1000,1200))</f>
        <v>800</v>
      </c>
    </row>
    <row r="14" spans="1:14" ht="15" thickBot="1">
      <c r="A14" s="2"/>
      <c r="B14" s="92" t="s">
        <v>77</v>
      </c>
      <c r="C14" s="53" t="str">
        <f>E14+F14&amp;"種目×"&amp;N14&amp;"円"</f>
        <v>0種目×1000円</v>
      </c>
      <c r="D14" s="54">
        <f>N14*(E14+F14)</f>
        <v>0</v>
      </c>
      <c r="E14" s="115">
        <f>IF('男子'!P2=0,0,1)</f>
        <v>0</v>
      </c>
      <c r="F14" s="117">
        <f>IF('女子'!O2=0,0,1)</f>
        <v>0</v>
      </c>
      <c r="G14" s="140"/>
      <c r="H14" s="2"/>
      <c r="I14" s="2"/>
      <c r="J14" s="2"/>
      <c r="K14" s="2"/>
      <c r="L14" s="2"/>
      <c r="M14" s="2"/>
      <c r="N14">
        <f>IF($E$3="中学",1000,IF($E$3="高校",1500,2000))</f>
        <v>1000</v>
      </c>
    </row>
    <row r="15" spans="1:13" ht="15" thickTop="1">
      <c r="A15" s="2"/>
      <c r="B15" s="72" t="s">
        <v>27</v>
      </c>
      <c r="C15" s="51"/>
      <c r="D15" s="52">
        <f>SUM(D13:D14)</f>
        <v>0</v>
      </c>
      <c r="E15" s="152"/>
      <c r="F15" s="152"/>
      <c r="G15" s="124"/>
      <c r="H15" s="2"/>
      <c r="I15" s="2"/>
      <c r="J15" s="2"/>
      <c r="K15" s="2"/>
      <c r="L15" s="2"/>
      <c r="M15" s="2"/>
    </row>
    <row r="16" spans="1:13" ht="12.75" customHeight="1">
      <c r="A16" s="2"/>
      <c r="B16" s="121"/>
      <c r="C16" s="122"/>
      <c r="D16" s="123"/>
      <c r="E16" s="124"/>
      <c r="F16" s="124"/>
      <c r="G16" s="124"/>
      <c r="H16" s="2"/>
      <c r="I16" s="2"/>
      <c r="J16" s="2"/>
      <c r="K16" s="2"/>
      <c r="L16" s="2"/>
      <c r="M16" s="2"/>
    </row>
    <row r="17" spans="1:13" ht="21.75" customHeight="1" hidden="1">
      <c r="A17" s="131">
        <v>100100</v>
      </c>
      <c r="B17" s="120" t="str">
        <f>E3</f>
        <v>中学</v>
      </c>
      <c r="C17" s="120">
        <f>C3</f>
        <v>0</v>
      </c>
      <c r="D17" s="120">
        <f>E6</f>
        <v>0</v>
      </c>
      <c r="E17" s="143" t="str">
        <f>G3</f>
        <v>熊　本</v>
      </c>
      <c r="F17" s="144">
        <f>E8</f>
        <v>0</v>
      </c>
      <c r="G17" s="125">
        <f>E13</f>
        <v>0</v>
      </c>
      <c r="H17" s="126">
        <f>F13</f>
        <v>0</v>
      </c>
      <c r="I17" s="125">
        <f>E14</f>
        <v>0</v>
      </c>
      <c r="J17" s="126">
        <f>F14</f>
        <v>0</v>
      </c>
      <c r="K17" s="127">
        <f>D15</f>
        <v>0</v>
      </c>
      <c r="L17" s="127"/>
      <c r="M17" s="2"/>
    </row>
    <row r="18" spans="1:13" ht="27.75" customHeight="1">
      <c r="A18" s="120"/>
      <c r="B18" s="130" t="s">
        <v>83</v>
      </c>
      <c r="C18" s="159" t="s">
        <v>84</v>
      </c>
      <c r="D18" s="160"/>
      <c r="E18" s="160"/>
      <c r="F18" s="160"/>
      <c r="G18" s="160"/>
      <c r="H18" s="160"/>
      <c r="I18" s="160"/>
      <c r="J18" s="126"/>
      <c r="K18" s="127"/>
      <c r="L18" s="120"/>
      <c r="M18" s="2"/>
    </row>
    <row r="19" spans="1:13" ht="13.5" customHeight="1">
      <c r="A19" s="120"/>
      <c r="B19" s="129"/>
      <c r="C19" s="161" t="s">
        <v>85</v>
      </c>
      <c r="D19" s="162"/>
      <c r="E19" s="162"/>
      <c r="F19" s="162"/>
      <c r="G19" s="162"/>
      <c r="H19" s="162"/>
      <c r="I19" s="162"/>
      <c r="J19" s="126"/>
      <c r="K19" s="127"/>
      <c r="L19" s="120"/>
      <c r="M19" s="2"/>
    </row>
    <row r="20" spans="1:13" ht="15" customHeight="1">
      <c r="A20" s="120"/>
      <c r="B20" s="129"/>
      <c r="C20" s="161" t="s">
        <v>86</v>
      </c>
      <c r="D20" s="162"/>
      <c r="E20" s="162"/>
      <c r="F20" s="162"/>
      <c r="G20" s="162"/>
      <c r="H20" s="162"/>
      <c r="I20" s="162"/>
      <c r="J20" s="126"/>
      <c r="K20" s="127"/>
      <c r="L20" s="120"/>
      <c r="M20" s="2"/>
    </row>
    <row r="21" spans="1:13" ht="30.75" customHeight="1">
      <c r="A21" s="120"/>
      <c r="B21" s="129"/>
      <c r="C21" s="161" t="s">
        <v>89</v>
      </c>
      <c r="D21" s="162"/>
      <c r="E21" s="162"/>
      <c r="F21" s="162"/>
      <c r="G21" s="162"/>
      <c r="H21" s="162"/>
      <c r="I21" s="162"/>
      <c r="J21" s="126"/>
      <c r="K21" s="127"/>
      <c r="L21" s="120"/>
      <c r="M21" s="2"/>
    </row>
    <row r="22" spans="1:13" ht="20.25" customHeight="1">
      <c r="A22" s="120"/>
      <c r="B22" s="129"/>
      <c r="C22" s="161" t="s">
        <v>87</v>
      </c>
      <c r="D22" s="162"/>
      <c r="E22" s="162"/>
      <c r="F22" s="162"/>
      <c r="G22" s="162"/>
      <c r="H22" s="162"/>
      <c r="I22" s="162"/>
      <c r="J22" s="126"/>
      <c r="K22" s="127"/>
      <c r="L22" s="120"/>
      <c r="M22" s="2"/>
    </row>
    <row r="23" spans="1:13" ht="15.75" customHeight="1">
      <c r="A23" s="120"/>
      <c r="B23" s="130" t="s">
        <v>88</v>
      </c>
      <c r="C23" s="161" t="s">
        <v>90</v>
      </c>
      <c r="D23" s="162"/>
      <c r="E23" s="162"/>
      <c r="F23" s="162"/>
      <c r="G23" s="162"/>
      <c r="H23" s="162"/>
      <c r="I23" s="162"/>
      <c r="J23" s="126"/>
      <c r="K23" s="127"/>
      <c r="L23" s="120"/>
      <c r="M23" s="2"/>
    </row>
    <row r="24" spans="1:13" ht="30.75" customHeight="1">
      <c r="A24" s="120"/>
      <c r="B24" s="129"/>
      <c r="C24" s="163" t="s">
        <v>98</v>
      </c>
      <c r="D24" s="162"/>
      <c r="E24" s="162"/>
      <c r="F24" s="162"/>
      <c r="G24" s="162"/>
      <c r="H24" s="162"/>
      <c r="I24" s="162"/>
      <c r="J24" s="126"/>
      <c r="K24" s="127"/>
      <c r="L24" s="120"/>
      <c r="M24" s="2"/>
    </row>
    <row r="25" spans="1:13" ht="153" customHeight="1">
      <c r="A25" s="2"/>
      <c r="B25" s="150" t="s">
        <v>150</v>
      </c>
      <c r="C25" s="150"/>
      <c r="D25" s="150"/>
      <c r="E25" s="150"/>
      <c r="F25" s="150"/>
      <c r="G25" s="150"/>
      <c r="H25" s="150"/>
      <c r="I25" s="150"/>
      <c r="J25" s="150"/>
      <c r="K25" s="2"/>
      <c r="L25" s="2"/>
      <c r="M25" s="2"/>
    </row>
    <row r="26" spans="1:13" ht="102" customHeight="1">
      <c r="A26" s="2"/>
      <c r="B26" s="158" t="s">
        <v>82</v>
      </c>
      <c r="C26" s="158"/>
      <c r="D26" s="158"/>
      <c r="E26" s="158"/>
      <c r="F26" s="158"/>
      <c r="G26" s="158"/>
      <c r="H26" s="158"/>
      <c r="I26" s="158"/>
      <c r="J26" s="128"/>
      <c r="K26" s="2"/>
      <c r="L26" s="2"/>
      <c r="M26" s="2"/>
    </row>
    <row r="27" spans="1:13" ht="3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87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ht="13.5" customHeight="1"/>
    <row r="30" ht="13.5" customHeight="1" hidden="1"/>
    <row r="31" ht="13.5" hidden="1">
      <c r="A31" t="s">
        <v>101</v>
      </c>
    </row>
    <row r="32" ht="13.5" hidden="1">
      <c r="A32" t="s">
        <v>102</v>
      </c>
    </row>
    <row r="33" ht="13.5" hidden="1">
      <c r="A33" t="s">
        <v>103</v>
      </c>
    </row>
    <row r="34" ht="13.5" hidden="1">
      <c r="A34" t="s">
        <v>104</v>
      </c>
    </row>
    <row r="35" ht="13.5" hidden="1">
      <c r="A35" t="s">
        <v>105</v>
      </c>
    </row>
    <row r="36" ht="13.5" hidden="1">
      <c r="A36" t="s">
        <v>106</v>
      </c>
    </row>
    <row r="37" ht="13.5" hidden="1">
      <c r="A37" t="s">
        <v>107</v>
      </c>
    </row>
    <row r="38" ht="13.5" hidden="1">
      <c r="A38" t="s">
        <v>108</v>
      </c>
    </row>
    <row r="39" ht="13.5" hidden="1">
      <c r="A39" t="s">
        <v>109</v>
      </c>
    </row>
    <row r="40" ht="13.5" hidden="1">
      <c r="A40" t="s">
        <v>110</v>
      </c>
    </row>
    <row r="41" ht="13.5" hidden="1">
      <c r="A41" t="s">
        <v>111</v>
      </c>
    </row>
    <row r="42" ht="13.5" hidden="1">
      <c r="A42" t="s">
        <v>112</v>
      </c>
    </row>
    <row r="43" ht="13.5" hidden="1">
      <c r="A43" t="s">
        <v>113</v>
      </c>
    </row>
    <row r="44" ht="13.5" hidden="1">
      <c r="A44" t="s">
        <v>114</v>
      </c>
    </row>
    <row r="45" ht="13.5" hidden="1">
      <c r="A45" t="s">
        <v>115</v>
      </c>
    </row>
    <row r="46" ht="13.5" hidden="1">
      <c r="A46" t="s">
        <v>116</v>
      </c>
    </row>
    <row r="47" ht="13.5" hidden="1">
      <c r="A47" t="s">
        <v>117</v>
      </c>
    </row>
    <row r="48" ht="13.5" hidden="1">
      <c r="A48" t="s">
        <v>118</v>
      </c>
    </row>
    <row r="49" ht="13.5" hidden="1">
      <c r="A49" t="s">
        <v>119</v>
      </c>
    </row>
    <row r="50" ht="13.5" hidden="1">
      <c r="A50" t="s">
        <v>120</v>
      </c>
    </row>
    <row r="51" ht="13.5" hidden="1">
      <c r="A51" t="s">
        <v>121</v>
      </c>
    </row>
    <row r="52" ht="13.5" hidden="1">
      <c r="A52" t="s">
        <v>122</v>
      </c>
    </row>
    <row r="53" ht="13.5" hidden="1">
      <c r="A53" t="s">
        <v>123</v>
      </c>
    </row>
    <row r="54" ht="13.5" hidden="1">
      <c r="A54" t="s">
        <v>124</v>
      </c>
    </row>
    <row r="55" ht="13.5" hidden="1">
      <c r="A55" t="s">
        <v>125</v>
      </c>
    </row>
    <row r="56" ht="13.5" hidden="1">
      <c r="A56" t="s">
        <v>126</v>
      </c>
    </row>
    <row r="57" ht="13.5" hidden="1">
      <c r="A57" t="s">
        <v>127</v>
      </c>
    </row>
    <row r="58" ht="13.5" hidden="1">
      <c r="A58" t="s">
        <v>128</v>
      </c>
    </row>
    <row r="59" ht="13.5" hidden="1">
      <c r="A59" t="s">
        <v>129</v>
      </c>
    </row>
    <row r="60" ht="13.5" hidden="1">
      <c r="A60" t="s">
        <v>130</v>
      </c>
    </row>
    <row r="61" ht="13.5" hidden="1">
      <c r="A61" t="s">
        <v>131</v>
      </c>
    </row>
    <row r="62" ht="13.5" hidden="1">
      <c r="A62" t="s">
        <v>132</v>
      </c>
    </row>
    <row r="63" ht="13.5" hidden="1">
      <c r="A63" t="s">
        <v>133</v>
      </c>
    </row>
    <row r="64" ht="13.5" hidden="1">
      <c r="A64" t="s">
        <v>134</v>
      </c>
    </row>
    <row r="65" ht="13.5" hidden="1">
      <c r="A65" t="s">
        <v>135</v>
      </c>
    </row>
    <row r="66" ht="13.5" hidden="1">
      <c r="A66" t="s">
        <v>136</v>
      </c>
    </row>
    <row r="67" ht="13.5" hidden="1">
      <c r="A67" t="s">
        <v>137</v>
      </c>
    </row>
    <row r="68" ht="13.5" hidden="1">
      <c r="A68" t="s">
        <v>138</v>
      </c>
    </row>
    <row r="69" ht="13.5" hidden="1">
      <c r="A69" t="s">
        <v>139</v>
      </c>
    </row>
    <row r="70" ht="13.5" hidden="1">
      <c r="A70" t="s">
        <v>140</v>
      </c>
    </row>
    <row r="71" ht="13.5" hidden="1">
      <c r="A71" t="s">
        <v>141</v>
      </c>
    </row>
    <row r="72" ht="13.5" hidden="1">
      <c r="A72" t="s">
        <v>142</v>
      </c>
    </row>
    <row r="73" ht="13.5" hidden="1">
      <c r="A73" t="s">
        <v>147</v>
      </c>
    </row>
    <row r="74" ht="13.5" hidden="1">
      <c r="A74" t="s">
        <v>146</v>
      </c>
    </row>
    <row r="75" ht="13.5" hidden="1">
      <c r="A75" t="s">
        <v>143</v>
      </c>
    </row>
    <row r="76" ht="13.5" hidden="1">
      <c r="A76" t="s">
        <v>144</v>
      </c>
    </row>
    <row r="77" ht="13.5" hidden="1">
      <c r="A77" t="s">
        <v>145</v>
      </c>
    </row>
    <row r="78" ht="13.5" hidden="1"/>
  </sheetData>
  <sheetProtection password="CC9E" sheet="1" selectLockedCells="1"/>
  <mergeCells count="15">
    <mergeCell ref="B26:I26"/>
    <mergeCell ref="C18:I18"/>
    <mergeCell ref="C19:I19"/>
    <mergeCell ref="C21:I21"/>
    <mergeCell ref="C20:I20"/>
    <mergeCell ref="C22:I22"/>
    <mergeCell ref="C23:I23"/>
    <mergeCell ref="C24:I24"/>
    <mergeCell ref="B1:H1"/>
    <mergeCell ref="E8:F8"/>
    <mergeCell ref="B25:J25"/>
    <mergeCell ref="E12:F12"/>
    <mergeCell ref="E15:F15"/>
    <mergeCell ref="E6:F6"/>
    <mergeCell ref="B4:H4"/>
  </mergeCells>
  <dataValidations count="4">
    <dataValidation allowBlank="1" showInputMessage="1" showErrorMessage="1" imeMode="on" sqref="E6 C6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E3">
      <formula1>$N$4:$N$6</formula1>
    </dataValidation>
    <dataValidation type="list" allowBlank="1" showInputMessage="1" showErrorMessage="1" sqref="G3">
      <formula1>$A$31:$A$77</formula1>
    </dataValidation>
  </dataValidations>
  <printOptions/>
  <pageMargins left="0.49" right="0.22" top="0.984" bottom="0.984" header="0.512" footer="0.512"/>
  <pageSetup horizontalDpi="600" verticalDpi="600"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6"/>
  <sheetViews>
    <sheetView showGridLines="0" zoomScalePageLayoutView="0" workbookViewId="0" topLeftCell="A1">
      <selection activeCell="K5" sqref="K5"/>
    </sheetView>
  </sheetViews>
  <sheetFormatPr defaultColWidth="9.00390625" defaultRowHeight="13.5"/>
  <cols>
    <col min="1" max="1" width="3.25390625" style="14" customWidth="1"/>
    <col min="2" max="2" width="7.125" style="14" customWidth="1"/>
    <col min="3" max="3" width="14.75390625" style="14" customWidth="1"/>
    <col min="4" max="4" width="17.375" style="14" customWidth="1"/>
    <col min="5" max="5" width="3.375" style="14" customWidth="1"/>
    <col min="6" max="6" width="2.50390625" style="14" hidden="1" customWidth="1"/>
    <col min="7" max="7" width="9.875" style="14" customWidth="1"/>
    <col min="8" max="8" width="10.375" style="14" customWidth="1"/>
    <col min="9" max="9" width="8.125" style="14" hidden="1" customWidth="1"/>
    <col min="10" max="10" width="7.00390625" style="14" hidden="1" customWidth="1"/>
    <col min="11" max="11" width="7.25390625" style="14" customWidth="1"/>
    <col min="12" max="12" width="5.625" style="14" hidden="1" customWidth="1"/>
    <col min="13" max="13" width="7.75390625" style="28" hidden="1" customWidth="1"/>
    <col min="14" max="14" width="7.00390625" style="28" hidden="1" customWidth="1"/>
    <col min="15" max="15" width="11.50390625" style="28" hidden="1" customWidth="1"/>
    <col min="16" max="16" width="13.125" style="28" hidden="1" customWidth="1"/>
    <col min="17" max="17" width="7.625" style="28" hidden="1" customWidth="1"/>
    <col min="18" max="18" width="10.00390625" style="14" hidden="1" customWidth="1"/>
    <col min="19" max="19" width="7.375" style="14" hidden="1" customWidth="1"/>
    <col min="20" max="20" width="6.375" style="14" hidden="1" customWidth="1"/>
    <col min="21" max="26" width="9.625" style="14" hidden="1" customWidth="1"/>
    <col min="27" max="27" width="9.00390625" style="14" customWidth="1"/>
    <col min="28" max="28" width="10.00390625" style="14" customWidth="1"/>
    <col min="29" max="16384" width="9.00390625" style="14" customWidth="1"/>
  </cols>
  <sheetData>
    <row r="1" spans="1:33" ht="14.25" customHeight="1">
      <c r="A1" s="177" t="s">
        <v>151</v>
      </c>
      <c r="B1" s="178"/>
      <c r="C1" s="164" t="s">
        <v>48</v>
      </c>
      <c r="D1" s="165"/>
      <c r="E1" s="166" t="str">
        <f>"所属長名：  "&amp;'所属データ'!$C$6&amp;"　　  印"</f>
        <v>所属長名：  　　  印</v>
      </c>
      <c r="F1" s="166"/>
      <c r="G1" s="166"/>
      <c r="H1" s="167"/>
      <c r="I1" s="167"/>
      <c r="J1" s="167"/>
      <c r="K1" s="167"/>
      <c r="L1" s="37"/>
      <c r="O1" s="107"/>
      <c r="Q1" s="18" t="s">
        <v>36</v>
      </c>
      <c r="R1" s="18" t="s">
        <v>37</v>
      </c>
      <c r="S1" s="18" t="s">
        <v>38</v>
      </c>
      <c r="T1" s="18" t="s">
        <v>18</v>
      </c>
      <c r="U1" s="18" t="s">
        <v>33</v>
      </c>
      <c r="V1" s="18" t="s">
        <v>34</v>
      </c>
      <c r="W1" s="18" t="s">
        <v>35</v>
      </c>
      <c r="X1" s="18" t="s">
        <v>19</v>
      </c>
      <c r="Y1" s="18" t="s">
        <v>20</v>
      </c>
      <c r="Z1" s="18" t="s">
        <v>21</v>
      </c>
      <c r="AA1" s="19"/>
      <c r="AB1" s="19"/>
      <c r="AC1" s="19"/>
      <c r="AD1" s="19"/>
      <c r="AE1" s="19"/>
      <c r="AF1" s="19"/>
      <c r="AG1" s="19"/>
    </row>
    <row r="2" spans="1:33" ht="14.25" customHeight="1" thickBot="1">
      <c r="A2" s="179"/>
      <c r="B2" s="180"/>
      <c r="C2" s="168" t="str">
        <f>"所属名："&amp;'所属データ'!$C$3</f>
        <v>所属名：</v>
      </c>
      <c r="D2" s="169"/>
      <c r="E2" s="37" t="str">
        <f>"監督名："&amp;'所属データ'!$E$6</f>
        <v>監督名：</v>
      </c>
      <c r="F2" s="36"/>
      <c r="G2" s="36"/>
      <c r="I2" s="38"/>
      <c r="K2" s="106">
        <f>IF(COUNTA(K6:K50)&gt;6,"ﾘﾚｰ人数ｵｰﾊﾞｰ","")</f>
      </c>
      <c r="L2" s="106">
        <f>IF(COUNTA(L6:L50)&gt;6,"ﾘﾚｰ人数ｵｰﾊﾞｰ","")</f>
      </c>
      <c r="O2" s="27"/>
      <c r="P2" s="28">
        <f>IF(COUNTA(K6:K50)&gt;0,'所属データ'!$E$3&amp;"男",0)</f>
        <v>0</v>
      </c>
      <c r="Q2" s="15">
        <f>'所属データ'!$A$17</f>
        <v>100100</v>
      </c>
      <c r="R2" s="15">
        <f>'所属データ'!$C$3</f>
        <v>0</v>
      </c>
      <c r="T2" s="14">
        <f>IF(K5="","",RIGHT(K5+100000,5))</f>
      </c>
      <c r="U2" s="14">
        <f>IF(ISERROR(SMALL($O$6:$O$50,1)),"",SMALL($O$6:$O$50,1))</f>
      </c>
      <c r="V2" s="14">
        <f>IF(ISERROR(SMALL($O$6:$O$50,2)),"",SMALL($O$6:$O$50,2))</f>
      </c>
      <c r="W2" s="14">
        <f>IF(ISERROR(SMALL($O$6:$O$50,3)),"",SMALL($O$6:$O$50,3))</f>
      </c>
      <c r="X2" s="14">
        <f>IF(ISERROR(SMALL($O$6:$O$50,4)),"",SMALL($O$6:$O$50,4))</f>
      </c>
      <c r="Y2" s="14">
        <f>IF(ISERROR(SMALL($O$6:$O$50,5)),"",SMALL($O$6:$O$50,5))</f>
      </c>
      <c r="Z2" s="14">
        <f>IF(ISERROR(SMALL($O$6:$O$50,6)),"",SMALL($O$6:$O$50,6))</f>
      </c>
      <c r="AA2" s="19"/>
      <c r="AB2" s="19"/>
      <c r="AC2" s="19"/>
      <c r="AD2" s="19"/>
      <c r="AE2" s="19"/>
      <c r="AF2" s="19"/>
      <c r="AG2" s="19"/>
    </row>
    <row r="3" spans="1:33" ht="14.25" customHeight="1" thickBot="1">
      <c r="A3" s="181"/>
      <c r="B3" s="181"/>
      <c r="C3" s="181"/>
      <c r="D3" s="28"/>
      <c r="E3" s="28"/>
      <c r="F3" s="28"/>
      <c r="G3" s="28"/>
      <c r="H3" s="105"/>
      <c r="I3" s="105"/>
      <c r="K3" s="139" t="s">
        <v>22</v>
      </c>
      <c r="L3" s="137"/>
      <c r="M3" s="28" t="s">
        <v>30</v>
      </c>
      <c r="Q3" s="15"/>
      <c r="R3" s="15"/>
      <c r="AA3" s="20"/>
      <c r="AB3" s="19"/>
      <c r="AC3" s="19"/>
      <c r="AD3" s="19"/>
      <c r="AE3" s="19"/>
      <c r="AF3" s="19"/>
      <c r="AG3" s="19"/>
    </row>
    <row r="4" spans="1:33" ht="12" customHeight="1">
      <c r="A4" s="170" t="s">
        <v>25</v>
      </c>
      <c r="B4" s="172" t="s">
        <v>39</v>
      </c>
      <c r="C4" s="31" t="s">
        <v>24</v>
      </c>
      <c r="D4" s="31" t="s">
        <v>23</v>
      </c>
      <c r="E4" s="175" t="s">
        <v>28</v>
      </c>
      <c r="F4" s="90" t="s">
        <v>29</v>
      </c>
      <c r="G4" s="174" t="s">
        <v>42</v>
      </c>
      <c r="H4" s="174"/>
      <c r="I4" s="174" t="s">
        <v>76</v>
      </c>
      <c r="J4" s="174"/>
      <c r="K4" s="39" t="s">
        <v>32</v>
      </c>
      <c r="L4" s="138"/>
      <c r="AA4" s="21"/>
      <c r="AB4" s="19"/>
      <c r="AC4" s="19"/>
      <c r="AD4" s="19"/>
      <c r="AE4" s="19"/>
      <c r="AF4" s="19"/>
      <c r="AG4" s="19"/>
    </row>
    <row r="5" spans="1:33" ht="13.5" customHeight="1" thickBot="1">
      <c r="A5" s="171"/>
      <c r="B5" s="173"/>
      <c r="C5" s="47" t="s">
        <v>26</v>
      </c>
      <c r="D5" s="47" t="s">
        <v>26</v>
      </c>
      <c r="E5" s="176"/>
      <c r="F5" s="91" t="s">
        <v>16</v>
      </c>
      <c r="G5" s="32" t="s">
        <v>31</v>
      </c>
      <c r="H5" s="33" t="s">
        <v>32</v>
      </c>
      <c r="I5" s="32" t="s">
        <v>31</v>
      </c>
      <c r="J5" s="33" t="s">
        <v>32</v>
      </c>
      <c r="K5" s="43"/>
      <c r="L5" s="135"/>
      <c r="M5" s="29">
        <f>COUNTIF(B6:B50,"&gt;0")</f>
        <v>0</v>
      </c>
      <c r="N5" s="29"/>
      <c r="AA5" s="19"/>
      <c r="AB5" s="19"/>
      <c r="AC5" s="19"/>
      <c r="AD5" s="19"/>
      <c r="AE5" s="19"/>
      <c r="AF5" s="19"/>
      <c r="AG5" s="19"/>
    </row>
    <row r="6" spans="1:33" ht="14.25" customHeight="1">
      <c r="A6" s="94">
        <v>1</v>
      </c>
      <c r="B6" s="30"/>
      <c r="C6" s="146"/>
      <c r="D6" s="73"/>
      <c r="E6" s="74"/>
      <c r="F6" s="75"/>
      <c r="G6" s="34"/>
      <c r="H6" s="41"/>
      <c r="I6" s="34"/>
      <c r="J6" s="41"/>
      <c r="K6" s="40"/>
      <c r="L6" s="136"/>
      <c r="M6" s="28">
        <f>IF(B6&gt;0,'所属データ'!$A$17,0)</f>
        <v>0</v>
      </c>
      <c r="N6" s="28">
        <f>COUNTA(G6,I6)</f>
        <v>0</v>
      </c>
      <c r="O6" s="28">
        <f>IF(K6="","",M6*1000+10000+B6)</f>
      </c>
      <c r="P6" s="28">
        <f>IF(L6="","",M6*1000+10000+B6)</f>
      </c>
      <c r="AA6" s="15"/>
      <c r="AB6" s="44"/>
      <c r="AC6" s="19"/>
      <c r="AD6" s="19"/>
      <c r="AE6" s="19"/>
      <c r="AF6" s="19"/>
      <c r="AG6" s="19"/>
    </row>
    <row r="7" spans="1:18" ht="14.25" customHeight="1">
      <c r="A7" s="95">
        <v>2</v>
      </c>
      <c r="B7" s="30"/>
      <c r="C7" s="73"/>
      <c r="D7" s="73"/>
      <c r="E7" s="74"/>
      <c r="F7" s="75"/>
      <c r="G7" s="34"/>
      <c r="H7" s="41"/>
      <c r="I7" s="34"/>
      <c r="J7" s="41"/>
      <c r="K7" s="40"/>
      <c r="L7" s="136"/>
      <c r="M7" s="28">
        <f>IF(B7&gt;0,'所属データ'!$A$17,0)</f>
        <v>0</v>
      </c>
      <c r="N7" s="28">
        <f aca="true" t="shared" si="0" ref="N7:N50">COUNTA(G7,I7)</f>
        <v>0</v>
      </c>
      <c r="O7" s="28">
        <f aca="true" t="shared" si="1" ref="O7:O50">IF(K7="","",M7*1000+10000+B7)</f>
      </c>
      <c r="P7" s="28">
        <f aca="true" t="shared" si="2" ref="P7:P50">IF(L7="","",M7*1000+10000+B7)</f>
      </c>
      <c r="Q7" s="44"/>
      <c r="R7" s="19"/>
    </row>
    <row r="8" spans="1:29" ht="14.25" customHeight="1">
      <c r="A8" s="95">
        <v>3</v>
      </c>
      <c r="B8" s="30"/>
      <c r="C8" s="73"/>
      <c r="D8" s="73"/>
      <c r="E8" s="74"/>
      <c r="F8" s="75"/>
      <c r="G8" s="34"/>
      <c r="H8" s="41"/>
      <c r="I8" s="34"/>
      <c r="J8" s="41"/>
      <c r="K8" s="40"/>
      <c r="L8" s="136"/>
      <c r="M8" s="28">
        <f>IF(B8&gt;0,'所属データ'!$A$17,0)</f>
        <v>0</v>
      </c>
      <c r="N8" s="28">
        <f t="shared" si="0"/>
        <v>0</v>
      </c>
      <c r="O8" s="28">
        <f t="shared" si="1"/>
      </c>
      <c r="P8" s="28">
        <f t="shared" si="2"/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44"/>
      <c r="AC8" s="19"/>
    </row>
    <row r="9" spans="1:29" ht="14.25" customHeight="1">
      <c r="A9" s="95">
        <v>4</v>
      </c>
      <c r="B9" s="30"/>
      <c r="C9" s="73"/>
      <c r="D9" s="73"/>
      <c r="E9" s="74"/>
      <c r="F9" s="75"/>
      <c r="G9" s="34"/>
      <c r="H9" s="41"/>
      <c r="I9" s="34"/>
      <c r="J9" s="41"/>
      <c r="K9" s="40"/>
      <c r="L9" s="136"/>
      <c r="M9" s="28">
        <f>IF(B9&gt;0,'所属データ'!$A$17,0)</f>
        <v>0</v>
      </c>
      <c r="N9" s="28">
        <f t="shared" si="0"/>
        <v>0</v>
      </c>
      <c r="O9" s="28">
        <f t="shared" si="1"/>
      </c>
      <c r="P9" s="28">
        <f t="shared" si="2"/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44"/>
      <c r="AC9" s="19"/>
    </row>
    <row r="10" spans="1:29" ht="14.25" customHeight="1" thickBot="1">
      <c r="A10" s="96">
        <v>5</v>
      </c>
      <c r="B10" s="45"/>
      <c r="C10" s="76"/>
      <c r="D10" s="76"/>
      <c r="E10" s="77"/>
      <c r="F10" s="78"/>
      <c r="G10" s="35"/>
      <c r="H10" s="42"/>
      <c r="I10" s="35"/>
      <c r="J10" s="42"/>
      <c r="K10" s="46"/>
      <c r="L10" s="136"/>
      <c r="M10" s="28">
        <f>IF(B10&gt;0,'所属データ'!$A$17,0)</f>
        <v>0</v>
      </c>
      <c r="N10" s="28">
        <f t="shared" si="0"/>
        <v>0</v>
      </c>
      <c r="O10" s="28">
        <f t="shared" si="1"/>
      </c>
      <c r="P10" s="28">
        <f t="shared" si="2"/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44"/>
      <c r="AC10" s="19"/>
    </row>
    <row r="11" spans="1:29" ht="14.25" customHeight="1">
      <c r="A11" s="94">
        <v>6</v>
      </c>
      <c r="B11" s="30"/>
      <c r="C11" s="73"/>
      <c r="D11" s="73"/>
      <c r="E11" s="74"/>
      <c r="F11" s="75"/>
      <c r="G11" s="34"/>
      <c r="H11" s="41"/>
      <c r="I11" s="34"/>
      <c r="J11" s="41"/>
      <c r="K11" s="40"/>
      <c r="L11" s="136"/>
      <c r="M11" s="28">
        <f>IF(B11&gt;0,'所属データ'!$A$17,0)</f>
        <v>0</v>
      </c>
      <c r="N11" s="28">
        <f t="shared" si="0"/>
        <v>0</v>
      </c>
      <c r="O11" s="28">
        <f t="shared" si="1"/>
      </c>
      <c r="P11" s="28">
        <f t="shared" si="2"/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44"/>
      <c r="AC11" s="19"/>
    </row>
    <row r="12" spans="1:29" ht="14.25" customHeight="1">
      <c r="A12" s="95">
        <v>7</v>
      </c>
      <c r="B12" s="30"/>
      <c r="C12" s="73"/>
      <c r="D12" s="73"/>
      <c r="E12" s="74"/>
      <c r="F12" s="75"/>
      <c r="G12" s="34"/>
      <c r="H12" s="41"/>
      <c r="I12" s="34"/>
      <c r="J12" s="41"/>
      <c r="K12" s="40"/>
      <c r="L12" s="136"/>
      <c r="M12" s="28">
        <f>IF(B12&gt;0,'所属データ'!$A$17,0)</f>
        <v>0</v>
      </c>
      <c r="N12" s="28">
        <f t="shared" si="0"/>
        <v>0</v>
      </c>
      <c r="O12" s="28">
        <f t="shared" si="1"/>
      </c>
      <c r="P12" s="28">
        <f t="shared" si="2"/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44"/>
      <c r="AC12" s="19"/>
    </row>
    <row r="13" spans="1:28" ht="14.25" customHeight="1">
      <c r="A13" s="95">
        <v>8</v>
      </c>
      <c r="B13" s="30"/>
      <c r="C13" s="73"/>
      <c r="D13" s="73"/>
      <c r="E13" s="74"/>
      <c r="F13" s="75"/>
      <c r="G13" s="34"/>
      <c r="H13" s="41"/>
      <c r="I13" s="34"/>
      <c r="J13" s="41"/>
      <c r="K13" s="40"/>
      <c r="L13" s="136"/>
      <c r="M13" s="28">
        <f>IF(B13&gt;0,'所属データ'!$A$17,0)</f>
        <v>0</v>
      </c>
      <c r="N13" s="28">
        <f t="shared" si="0"/>
        <v>0</v>
      </c>
      <c r="O13" s="28">
        <f t="shared" si="1"/>
      </c>
      <c r="P13" s="28">
        <f t="shared" si="2"/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44"/>
    </row>
    <row r="14" spans="1:28" ht="14.25" customHeight="1">
      <c r="A14" s="95">
        <v>9</v>
      </c>
      <c r="B14" s="30"/>
      <c r="C14" s="73"/>
      <c r="D14" s="73"/>
      <c r="E14" s="74"/>
      <c r="F14" s="75"/>
      <c r="G14" s="34"/>
      <c r="H14" s="41"/>
      <c r="I14" s="34"/>
      <c r="J14" s="41"/>
      <c r="K14" s="40"/>
      <c r="L14" s="136"/>
      <c r="M14" s="28">
        <f>IF(B14&gt;0,'所属データ'!$A$17,0)</f>
        <v>0</v>
      </c>
      <c r="N14" s="28">
        <f t="shared" si="0"/>
        <v>0</v>
      </c>
      <c r="O14" s="28">
        <f t="shared" si="1"/>
      </c>
      <c r="P14" s="28">
        <f t="shared" si="2"/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44"/>
    </row>
    <row r="15" spans="1:28" ht="14.25" customHeight="1" thickBot="1">
      <c r="A15" s="96">
        <v>10</v>
      </c>
      <c r="B15" s="45"/>
      <c r="C15" s="76"/>
      <c r="D15" s="76"/>
      <c r="E15" s="77"/>
      <c r="F15" s="78"/>
      <c r="G15" s="35"/>
      <c r="H15" s="42"/>
      <c r="I15" s="35"/>
      <c r="J15" s="42"/>
      <c r="K15" s="46"/>
      <c r="L15" s="136"/>
      <c r="M15" s="28">
        <f>IF(B15&gt;0,'所属データ'!$A$17,0)</f>
        <v>0</v>
      </c>
      <c r="N15" s="28">
        <f t="shared" si="0"/>
        <v>0</v>
      </c>
      <c r="O15" s="28">
        <f t="shared" si="1"/>
      </c>
      <c r="P15" s="28">
        <f t="shared" si="2"/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44"/>
    </row>
    <row r="16" spans="1:28" ht="14.25" customHeight="1">
      <c r="A16" s="94">
        <v>11</v>
      </c>
      <c r="B16" s="30"/>
      <c r="C16" s="73"/>
      <c r="D16" s="73"/>
      <c r="E16" s="74"/>
      <c r="F16" s="75"/>
      <c r="G16" s="34"/>
      <c r="H16" s="41"/>
      <c r="I16" s="34"/>
      <c r="J16" s="41"/>
      <c r="K16" s="40"/>
      <c r="L16" s="136"/>
      <c r="M16" s="28">
        <f>IF(B16&gt;0,'所属データ'!$A$17,0)</f>
        <v>0</v>
      </c>
      <c r="N16" s="28">
        <f t="shared" si="0"/>
        <v>0</v>
      </c>
      <c r="O16" s="28">
        <f t="shared" si="1"/>
      </c>
      <c r="P16" s="28">
        <f t="shared" si="2"/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44"/>
    </row>
    <row r="17" spans="1:28" ht="14.25" customHeight="1">
      <c r="A17" s="95">
        <v>12</v>
      </c>
      <c r="B17" s="30"/>
      <c r="C17" s="73"/>
      <c r="D17" s="73"/>
      <c r="E17" s="74"/>
      <c r="F17" s="75"/>
      <c r="G17" s="34"/>
      <c r="H17" s="41"/>
      <c r="I17" s="34"/>
      <c r="J17" s="41"/>
      <c r="K17" s="40"/>
      <c r="L17" s="136"/>
      <c r="M17" s="28">
        <f>IF(B17&gt;0,'所属データ'!$A$17,0)</f>
        <v>0</v>
      </c>
      <c r="N17" s="28">
        <f t="shared" si="0"/>
        <v>0</v>
      </c>
      <c r="O17" s="28">
        <f t="shared" si="1"/>
      </c>
      <c r="P17" s="28">
        <f t="shared" si="2"/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44"/>
    </row>
    <row r="18" spans="1:28" ht="14.25" customHeight="1">
      <c r="A18" s="95">
        <v>13</v>
      </c>
      <c r="B18" s="30"/>
      <c r="C18" s="73"/>
      <c r="D18" s="73"/>
      <c r="E18" s="74"/>
      <c r="F18" s="75"/>
      <c r="G18" s="34"/>
      <c r="H18" s="41"/>
      <c r="I18" s="34"/>
      <c r="J18" s="41"/>
      <c r="K18" s="40"/>
      <c r="L18" s="136"/>
      <c r="M18" s="28">
        <f>IF(B18&gt;0,'所属データ'!$A$17,0)</f>
        <v>0</v>
      </c>
      <c r="N18" s="28">
        <f t="shared" si="0"/>
        <v>0</v>
      </c>
      <c r="O18" s="28">
        <f t="shared" si="1"/>
      </c>
      <c r="P18" s="28">
        <f t="shared" si="2"/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44"/>
    </row>
    <row r="19" spans="1:28" ht="14.25" customHeight="1">
      <c r="A19" s="95">
        <v>14</v>
      </c>
      <c r="B19" s="30"/>
      <c r="C19" s="73"/>
      <c r="D19" s="73"/>
      <c r="E19" s="74"/>
      <c r="F19" s="75"/>
      <c r="G19" s="34"/>
      <c r="H19" s="41"/>
      <c r="I19" s="34"/>
      <c r="J19" s="41"/>
      <c r="K19" s="40"/>
      <c r="L19" s="136"/>
      <c r="M19" s="28">
        <f>IF(B19&gt;0,'所属データ'!$A$17,0)</f>
        <v>0</v>
      </c>
      <c r="N19" s="28">
        <f t="shared" si="0"/>
        <v>0</v>
      </c>
      <c r="O19" s="28">
        <f t="shared" si="1"/>
      </c>
      <c r="P19" s="28">
        <f t="shared" si="2"/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44"/>
    </row>
    <row r="20" spans="1:28" ht="14.25" customHeight="1" thickBot="1">
      <c r="A20" s="96">
        <v>15</v>
      </c>
      <c r="B20" s="45"/>
      <c r="C20" s="76"/>
      <c r="D20" s="76"/>
      <c r="E20" s="77"/>
      <c r="F20" s="78"/>
      <c r="G20" s="35"/>
      <c r="H20" s="42"/>
      <c r="I20" s="35"/>
      <c r="J20" s="42"/>
      <c r="K20" s="46"/>
      <c r="L20" s="136"/>
      <c r="M20" s="28">
        <f>IF(B20&gt;0,'所属データ'!$A$17,0)</f>
        <v>0</v>
      </c>
      <c r="N20" s="28">
        <f t="shared" si="0"/>
        <v>0</v>
      </c>
      <c r="O20" s="28">
        <f t="shared" si="1"/>
      </c>
      <c r="P20" s="28">
        <f t="shared" si="2"/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44"/>
    </row>
    <row r="21" spans="1:28" ht="14.25" customHeight="1">
      <c r="A21" s="94">
        <v>16</v>
      </c>
      <c r="B21" s="30"/>
      <c r="C21" s="73"/>
      <c r="D21" s="73"/>
      <c r="E21" s="74"/>
      <c r="F21" s="75"/>
      <c r="G21" s="34"/>
      <c r="H21" s="41"/>
      <c r="I21" s="34"/>
      <c r="J21" s="41"/>
      <c r="K21" s="40"/>
      <c r="L21" s="136"/>
      <c r="M21" s="28">
        <f>IF(B21&gt;0,'所属データ'!$A$17,0)</f>
        <v>0</v>
      </c>
      <c r="N21" s="28">
        <f t="shared" si="0"/>
        <v>0</v>
      </c>
      <c r="O21" s="28">
        <f t="shared" si="1"/>
      </c>
      <c r="P21" s="28">
        <f t="shared" si="2"/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44"/>
    </row>
    <row r="22" spans="1:28" ht="14.25" customHeight="1">
      <c r="A22" s="95">
        <v>17</v>
      </c>
      <c r="B22" s="30"/>
      <c r="C22" s="73"/>
      <c r="D22" s="73"/>
      <c r="E22" s="74"/>
      <c r="F22" s="75"/>
      <c r="G22" s="34"/>
      <c r="H22" s="41"/>
      <c r="I22" s="34"/>
      <c r="J22" s="41"/>
      <c r="K22" s="40"/>
      <c r="L22" s="136"/>
      <c r="M22" s="28">
        <f>IF(B22&gt;0,'所属データ'!$A$17,0)</f>
        <v>0</v>
      </c>
      <c r="N22" s="28">
        <f t="shared" si="0"/>
        <v>0</v>
      </c>
      <c r="O22" s="28">
        <f t="shared" si="1"/>
      </c>
      <c r="P22" s="28">
        <f t="shared" si="2"/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44"/>
    </row>
    <row r="23" spans="1:28" ht="14.25" customHeight="1">
      <c r="A23" s="95">
        <v>18</v>
      </c>
      <c r="B23" s="30"/>
      <c r="C23" s="73"/>
      <c r="D23" s="73"/>
      <c r="E23" s="74"/>
      <c r="F23" s="75"/>
      <c r="G23" s="34"/>
      <c r="H23" s="41"/>
      <c r="I23" s="34"/>
      <c r="J23" s="41"/>
      <c r="K23" s="40"/>
      <c r="L23" s="136"/>
      <c r="M23" s="28">
        <f>IF(B23&gt;0,'所属データ'!$A$17,0)</f>
        <v>0</v>
      </c>
      <c r="N23" s="28">
        <f t="shared" si="0"/>
        <v>0</v>
      </c>
      <c r="O23" s="28">
        <f t="shared" si="1"/>
      </c>
      <c r="P23" s="28">
        <f t="shared" si="2"/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44"/>
    </row>
    <row r="24" spans="1:28" ht="14.25" customHeight="1">
      <c r="A24" s="95">
        <v>19</v>
      </c>
      <c r="B24" s="30"/>
      <c r="C24" s="73"/>
      <c r="D24" s="73"/>
      <c r="E24" s="74"/>
      <c r="F24" s="75"/>
      <c r="G24" s="34"/>
      <c r="H24" s="41"/>
      <c r="I24" s="34"/>
      <c r="J24" s="41"/>
      <c r="K24" s="40"/>
      <c r="L24" s="136"/>
      <c r="M24" s="28">
        <f>IF(B24&gt;0,'所属データ'!$A$17,0)</f>
        <v>0</v>
      </c>
      <c r="N24" s="28">
        <f t="shared" si="0"/>
        <v>0</v>
      </c>
      <c r="O24" s="28">
        <f t="shared" si="1"/>
      </c>
      <c r="P24" s="28">
        <f t="shared" si="2"/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44"/>
    </row>
    <row r="25" spans="1:28" ht="14.25" customHeight="1" thickBot="1">
      <c r="A25" s="96">
        <v>20</v>
      </c>
      <c r="B25" s="45"/>
      <c r="C25" s="76"/>
      <c r="D25" s="76"/>
      <c r="E25" s="77"/>
      <c r="F25" s="78"/>
      <c r="G25" s="35"/>
      <c r="H25" s="42"/>
      <c r="I25" s="35"/>
      <c r="J25" s="42"/>
      <c r="K25" s="46"/>
      <c r="L25" s="136"/>
      <c r="M25" s="28">
        <f>IF(B25&gt;0,'所属データ'!$A$17,0)</f>
        <v>0</v>
      </c>
      <c r="N25" s="28">
        <f t="shared" si="0"/>
        <v>0</v>
      </c>
      <c r="O25" s="28">
        <f t="shared" si="1"/>
      </c>
      <c r="P25" s="28">
        <f t="shared" si="2"/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44"/>
    </row>
    <row r="26" spans="1:28" ht="14.25" customHeight="1">
      <c r="A26" s="94">
        <v>21</v>
      </c>
      <c r="B26" s="30"/>
      <c r="C26" s="73"/>
      <c r="D26" s="73"/>
      <c r="E26" s="74"/>
      <c r="F26" s="75"/>
      <c r="G26" s="34"/>
      <c r="H26" s="41"/>
      <c r="I26" s="34"/>
      <c r="J26" s="41"/>
      <c r="K26" s="40"/>
      <c r="L26" s="136"/>
      <c r="M26" s="28">
        <f>IF(B26&gt;0,'所属データ'!$A$17,0)</f>
        <v>0</v>
      </c>
      <c r="N26" s="28">
        <f t="shared" si="0"/>
        <v>0</v>
      </c>
      <c r="O26" s="28">
        <f t="shared" si="1"/>
      </c>
      <c r="P26" s="28">
        <f t="shared" si="2"/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44"/>
    </row>
    <row r="27" spans="1:28" ht="14.25" customHeight="1">
      <c r="A27" s="95">
        <v>22</v>
      </c>
      <c r="B27" s="30"/>
      <c r="C27" s="73"/>
      <c r="D27" s="73"/>
      <c r="E27" s="74"/>
      <c r="F27" s="75"/>
      <c r="G27" s="34"/>
      <c r="H27" s="41"/>
      <c r="I27" s="34"/>
      <c r="J27" s="41"/>
      <c r="K27" s="40"/>
      <c r="L27" s="136"/>
      <c r="M27" s="28">
        <f>IF(B27&gt;0,'所属データ'!$A$17,0)</f>
        <v>0</v>
      </c>
      <c r="N27" s="28">
        <f t="shared" si="0"/>
        <v>0</v>
      </c>
      <c r="O27" s="28">
        <f t="shared" si="1"/>
      </c>
      <c r="P27" s="28">
        <f t="shared" si="2"/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44"/>
    </row>
    <row r="28" spans="1:28" ht="14.25" customHeight="1">
      <c r="A28" s="95">
        <v>23</v>
      </c>
      <c r="B28" s="30"/>
      <c r="C28" s="73"/>
      <c r="D28" s="73"/>
      <c r="E28" s="74"/>
      <c r="F28" s="75"/>
      <c r="G28" s="34"/>
      <c r="H28" s="41"/>
      <c r="I28" s="34"/>
      <c r="J28" s="41"/>
      <c r="K28" s="40"/>
      <c r="L28" s="136"/>
      <c r="M28" s="28">
        <f>IF(B28&gt;0,'所属データ'!$A$17,0)</f>
        <v>0</v>
      </c>
      <c r="N28" s="28">
        <f t="shared" si="0"/>
        <v>0</v>
      </c>
      <c r="O28" s="28">
        <f t="shared" si="1"/>
      </c>
      <c r="P28" s="28">
        <f t="shared" si="2"/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44"/>
    </row>
    <row r="29" spans="1:28" ht="14.25" customHeight="1">
      <c r="A29" s="95">
        <v>24</v>
      </c>
      <c r="B29" s="30"/>
      <c r="C29" s="73"/>
      <c r="D29" s="73"/>
      <c r="E29" s="74"/>
      <c r="F29" s="75"/>
      <c r="G29" s="34"/>
      <c r="H29" s="41"/>
      <c r="I29" s="34"/>
      <c r="J29" s="41"/>
      <c r="K29" s="40"/>
      <c r="L29" s="136"/>
      <c r="M29" s="28">
        <f>IF(B29&gt;0,'所属データ'!$A$17,0)</f>
        <v>0</v>
      </c>
      <c r="N29" s="28">
        <f t="shared" si="0"/>
        <v>0</v>
      </c>
      <c r="O29" s="28">
        <f t="shared" si="1"/>
      </c>
      <c r="P29" s="28">
        <f t="shared" si="2"/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44"/>
    </row>
    <row r="30" spans="1:28" ht="14.25" customHeight="1" thickBot="1">
      <c r="A30" s="96">
        <v>25</v>
      </c>
      <c r="B30" s="45"/>
      <c r="C30" s="76"/>
      <c r="D30" s="76"/>
      <c r="E30" s="77"/>
      <c r="F30" s="78"/>
      <c r="G30" s="35"/>
      <c r="H30" s="42"/>
      <c r="I30" s="35"/>
      <c r="J30" s="42"/>
      <c r="K30" s="46"/>
      <c r="L30" s="136"/>
      <c r="M30" s="28">
        <f>IF(B30&gt;0,'所属データ'!$A$17,0)</f>
        <v>0</v>
      </c>
      <c r="N30" s="28">
        <f t="shared" si="0"/>
        <v>0</v>
      </c>
      <c r="O30" s="28">
        <f t="shared" si="1"/>
      </c>
      <c r="P30" s="28">
        <f t="shared" si="2"/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44"/>
    </row>
    <row r="31" spans="1:28" ht="14.25" customHeight="1">
      <c r="A31" s="94">
        <v>26</v>
      </c>
      <c r="B31" s="30"/>
      <c r="C31" s="73"/>
      <c r="D31" s="73"/>
      <c r="E31" s="74"/>
      <c r="F31" s="75"/>
      <c r="G31" s="34"/>
      <c r="H31" s="41"/>
      <c r="I31" s="34"/>
      <c r="J31" s="41"/>
      <c r="K31" s="40"/>
      <c r="L31" s="136"/>
      <c r="M31" s="28">
        <f>IF(B31&gt;0,'所属データ'!$A$17,0)</f>
        <v>0</v>
      </c>
      <c r="N31" s="28">
        <f t="shared" si="0"/>
        <v>0</v>
      </c>
      <c r="O31" s="28">
        <f t="shared" si="1"/>
      </c>
      <c r="P31" s="28">
        <f t="shared" si="2"/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44"/>
    </row>
    <row r="32" spans="1:28" ht="14.25" customHeight="1">
      <c r="A32" s="95">
        <v>27</v>
      </c>
      <c r="B32" s="30"/>
      <c r="C32" s="73"/>
      <c r="D32" s="73"/>
      <c r="E32" s="74"/>
      <c r="F32" s="75"/>
      <c r="G32" s="34"/>
      <c r="H32" s="41"/>
      <c r="I32" s="34"/>
      <c r="J32" s="41"/>
      <c r="K32" s="40"/>
      <c r="L32" s="136"/>
      <c r="M32" s="28">
        <f>IF(B32&gt;0,'所属データ'!$A$17,0)</f>
        <v>0</v>
      </c>
      <c r="N32" s="28">
        <f t="shared" si="0"/>
        <v>0</v>
      </c>
      <c r="O32" s="28">
        <f t="shared" si="1"/>
      </c>
      <c r="P32" s="28">
        <f t="shared" si="2"/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44"/>
    </row>
    <row r="33" spans="1:28" ht="14.25" customHeight="1">
      <c r="A33" s="95">
        <v>28</v>
      </c>
      <c r="B33" s="30"/>
      <c r="C33" s="73"/>
      <c r="D33" s="73"/>
      <c r="E33" s="74"/>
      <c r="F33" s="75"/>
      <c r="G33" s="34"/>
      <c r="H33" s="41"/>
      <c r="I33" s="34"/>
      <c r="J33" s="41"/>
      <c r="K33" s="40"/>
      <c r="L33" s="136"/>
      <c r="M33" s="28">
        <f>IF(B33&gt;0,'所属データ'!$A$17,0)</f>
        <v>0</v>
      </c>
      <c r="N33" s="28">
        <f t="shared" si="0"/>
        <v>0</v>
      </c>
      <c r="O33" s="28">
        <f t="shared" si="1"/>
      </c>
      <c r="P33" s="28">
        <f t="shared" si="2"/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44"/>
    </row>
    <row r="34" spans="1:28" ht="14.25" customHeight="1">
      <c r="A34" s="95">
        <v>29</v>
      </c>
      <c r="B34" s="30"/>
      <c r="C34" s="73"/>
      <c r="D34" s="73"/>
      <c r="E34" s="74"/>
      <c r="F34" s="75"/>
      <c r="G34" s="34"/>
      <c r="H34" s="41"/>
      <c r="I34" s="34"/>
      <c r="J34" s="41"/>
      <c r="K34" s="40"/>
      <c r="L34" s="136"/>
      <c r="M34" s="28">
        <f>IF(B34&gt;0,'所属データ'!$A$17,0)</f>
        <v>0</v>
      </c>
      <c r="N34" s="28">
        <f t="shared" si="0"/>
        <v>0</v>
      </c>
      <c r="O34" s="28">
        <f t="shared" si="1"/>
      </c>
      <c r="P34" s="28">
        <f t="shared" si="2"/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44"/>
    </row>
    <row r="35" spans="1:28" ht="14.25" customHeight="1" thickBot="1">
      <c r="A35" s="96">
        <v>30</v>
      </c>
      <c r="B35" s="45"/>
      <c r="C35" s="76"/>
      <c r="D35" s="76"/>
      <c r="E35" s="77"/>
      <c r="F35" s="78"/>
      <c r="G35" s="35"/>
      <c r="H35" s="42"/>
      <c r="I35" s="35"/>
      <c r="J35" s="42"/>
      <c r="K35" s="46"/>
      <c r="L35" s="136"/>
      <c r="M35" s="28">
        <f>IF(B35&gt;0,'所属データ'!$A$17,0)</f>
        <v>0</v>
      </c>
      <c r="N35" s="28">
        <f t="shared" si="0"/>
        <v>0</v>
      </c>
      <c r="O35" s="28">
        <f t="shared" si="1"/>
      </c>
      <c r="P35" s="28">
        <f t="shared" si="2"/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44"/>
    </row>
    <row r="36" spans="1:28" ht="14.25" customHeight="1">
      <c r="A36" s="94">
        <v>31</v>
      </c>
      <c r="B36" s="30"/>
      <c r="C36" s="73"/>
      <c r="D36" s="73"/>
      <c r="E36" s="74"/>
      <c r="F36" s="75"/>
      <c r="G36" s="34"/>
      <c r="H36" s="41"/>
      <c r="I36" s="34"/>
      <c r="J36" s="41"/>
      <c r="K36" s="40"/>
      <c r="L36" s="136"/>
      <c r="M36" s="28">
        <f>IF(B36&gt;0,'所属データ'!$A$17,0)</f>
        <v>0</v>
      </c>
      <c r="N36" s="28">
        <f t="shared" si="0"/>
        <v>0</v>
      </c>
      <c r="O36" s="28">
        <f t="shared" si="1"/>
      </c>
      <c r="P36" s="28">
        <f t="shared" si="2"/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44"/>
    </row>
    <row r="37" spans="1:28" ht="14.25" customHeight="1">
      <c r="A37" s="95">
        <v>32</v>
      </c>
      <c r="B37" s="30"/>
      <c r="C37" s="73"/>
      <c r="D37" s="73"/>
      <c r="E37" s="74"/>
      <c r="F37" s="75"/>
      <c r="G37" s="34"/>
      <c r="H37" s="41"/>
      <c r="I37" s="34"/>
      <c r="J37" s="41"/>
      <c r="K37" s="40"/>
      <c r="L37" s="136"/>
      <c r="M37" s="28">
        <f>IF(B37&gt;0,'所属データ'!$A$17,0)</f>
        <v>0</v>
      </c>
      <c r="N37" s="28">
        <f t="shared" si="0"/>
        <v>0</v>
      </c>
      <c r="O37" s="28">
        <f t="shared" si="1"/>
      </c>
      <c r="P37" s="28">
        <f t="shared" si="2"/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44"/>
    </row>
    <row r="38" spans="1:28" ht="14.25" customHeight="1">
      <c r="A38" s="95">
        <v>33</v>
      </c>
      <c r="B38" s="30"/>
      <c r="C38" s="73"/>
      <c r="D38" s="73"/>
      <c r="E38" s="74"/>
      <c r="F38" s="75"/>
      <c r="G38" s="34"/>
      <c r="H38" s="41"/>
      <c r="I38" s="34"/>
      <c r="J38" s="41"/>
      <c r="K38" s="40"/>
      <c r="L38" s="136"/>
      <c r="M38" s="28">
        <f>IF(B38&gt;0,'所属データ'!$A$17,0)</f>
        <v>0</v>
      </c>
      <c r="N38" s="28">
        <f t="shared" si="0"/>
        <v>0</v>
      </c>
      <c r="O38" s="28">
        <f t="shared" si="1"/>
      </c>
      <c r="P38" s="28">
        <f t="shared" si="2"/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44"/>
    </row>
    <row r="39" spans="1:28" ht="14.25" customHeight="1">
      <c r="A39" s="95">
        <v>34</v>
      </c>
      <c r="B39" s="30"/>
      <c r="C39" s="73"/>
      <c r="D39" s="73"/>
      <c r="E39" s="74"/>
      <c r="F39" s="75"/>
      <c r="G39" s="34"/>
      <c r="H39" s="41"/>
      <c r="I39" s="34"/>
      <c r="J39" s="41"/>
      <c r="K39" s="40"/>
      <c r="L39" s="136"/>
      <c r="M39" s="28">
        <f>IF(B39&gt;0,'所属データ'!$A$17,0)</f>
        <v>0</v>
      </c>
      <c r="N39" s="28">
        <f t="shared" si="0"/>
        <v>0</v>
      </c>
      <c r="O39" s="28">
        <f t="shared" si="1"/>
      </c>
      <c r="P39" s="28">
        <f t="shared" si="2"/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44"/>
    </row>
    <row r="40" spans="1:28" ht="14.25" customHeight="1" thickBot="1">
      <c r="A40" s="96">
        <v>35</v>
      </c>
      <c r="B40" s="45"/>
      <c r="C40" s="76"/>
      <c r="D40" s="76"/>
      <c r="E40" s="77"/>
      <c r="F40" s="78"/>
      <c r="G40" s="35"/>
      <c r="H40" s="42"/>
      <c r="I40" s="35"/>
      <c r="J40" s="42"/>
      <c r="K40" s="46"/>
      <c r="L40" s="136"/>
      <c r="M40" s="28">
        <f>IF(B40&gt;0,'所属データ'!$A$17,0)</f>
        <v>0</v>
      </c>
      <c r="N40" s="28">
        <f t="shared" si="0"/>
        <v>0</v>
      </c>
      <c r="O40" s="28">
        <f t="shared" si="1"/>
      </c>
      <c r="P40" s="28">
        <f t="shared" si="2"/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44"/>
    </row>
    <row r="41" spans="1:28" ht="14.25" customHeight="1">
      <c r="A41" s="94">
        <v>36</v>
      </c>
      <c r="B41" s="30"/>
      <c r="C41" s="73"/>
      <c r="D41" s="73"/>
      <c r="E41" s="74"/>
      <c r="F41" s="75"/>
      <c r="G41" s="34"/>
      <c r="H41" s="41"/>
      <c r="I41" s="34"/>
      <c r="J41" s="41"/>
      <c r="K41" s="40"/>
      <c r="L41" s="136"/>
      <c r="M41" s="28">
        <f>IF(B41&gt;0,'所属データ'!$A$17,0)</f>
        <v>0</v>
      </c>
      <c r="N41" s="28">
        <f t="shared" si="0"/>
        <v>0</v>
      </c>
      <c r="O41" s="28">
        <f t="shared" si="1"/>
      </c>
      <c r="P41" s="28">
        <f t="shared" si="2"/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44"/>
    </row>
    <row r="42" spans="1:28" ht="14.25" customHeight="1">
      <c r="A42" s="95">
        <v>37</v>
      </c>
      <c r="B42" s="30"/>
      <c r="C42" s="73"/>
      <c r="D42" s="73"/>
      <c r="E42" s="74"/>
      <c r="F42" s="75"/>
      <c r="G42" s="34"/>
      <c r="H42" s="41"/>
      <c r="I42" s="34"/>
      <c r="J42" s="41"/>
      <c r="K42" s="40"/>
      <c r="L42" s="136"/>
      <c r="M42" s="28">
        <f>IF(B42&gt;0,'所属データ'!$A$17,0)</f>
        <v>0</v>
      </c>
      <c r="N42" s="28">
        <f t="shared" si="0"/>
        <v>0</v>
      </c>
      <c r="O42" s="28">
        <f t="shared" si="1"/>
      </c>
      <c r="P42" s="28">
        <f t="shared" si="2"/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44"/>
    </row>
    <row r="43" spans="1:28" ht="14.25" customHeight="1">
      <c r="A43" s="95">
        <v>38</v>
      </c>
      <c r="B43" s="30"/>
      <c r="C43" s="73"/>
      <c r="D43" s="73"/>
      <c r="E43" s="74"/>
      <c r="F43" s="75"/>
      <c r="G43" s="34"/>
      <c r="H43" s="41"/>
      <c r="I43" s="34"/>
      <c r="J43" s="41"/>
      <c r="K43" s="40"/>
      <c r="L43" s="136"/>
      <c r="M43" s="28">
        <f>IF(B43&gt;0,'所属データ'!$A$17,0)</f>
        <v>0</v>
      </c>
      <c r="N43" s="28">
        <f t="shared" si="0"/>
        <v>0</v>
      </c>
      <c r="O43" s="28">
        <f t="shared" si="1"/>
      </c>
      <c r="P43" s="28">
        <f t="shared" si="2"/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44"/>
    </row>
    <row r="44" spans="1:28" ht="14.25" customHeight="1">
      <c r="A44" s="95">
        <v>39</v>
      </c>
      <c r="B44" s="30"/>
      <c r="C44" s="73"/>
      <c r="D44" s="73"/>
      <c r="E44" s="74"/>
      <c r="F44" s="75"/>
      <c r="G44" s="34"/>
      <c r="H44" s="41"/>
      <c r="I44" s="34"/>
      <c r="J44" s="41"/>
      <c r="K44" s="40"/>
      <c r="L44" s="136"/>
      <c r="M44" s="28">
        <f>IF(B44&gt;0,'所属データ'!$A$17,0)</f>
        <v>0</v>
      </c>
      <c r="N44" s="28">
        <f t="shared" si="0"/>
        <v>0</v>
      </c>
      <c r="O44" s="28">
        <f t="shared" si="1"/>
      </c>
      <c r="P44" s="28">
        <f t="shared" si="2"/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44"/>
    </row>
    <row r="45" spans="1:28" ht="14.25" customHeight="1" thickBot="1">
      <c r="A45" s="96">
        <v>40</v>
      </c>
      <c r="B45" s="45"/>
      <c r="C45" s="76"/>
      <c r="D45" s="76"/>
      <c r="E45" s="77"/>
      <c r="F45" s="78"/>
      <c r="G45" s="35"/>
      <c r="H45" s="42"/>
      <c r="I45" s="35"/>
      <c r="J45" s="42"/>
      <c r="K45" s="46"/>
      <c r="L45" s="136"/>
      <c r="M45" s="28">
        <f>IF(B45&gt;0,'所属データ'!$A$17,0)</f>
        <v>0</v>
      </c>
      <c r="N45" s="28">
        <f t="shared" si="0"/>
        <v>0</v>
      </c>
      <c r="O45" s="28">
        <f t="shared" si="1"/>
      </c>
      <c r="P45" s="28">
        <f t="shared" si="2"/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44"/>
    </row>
    <row r="46" spans="1:28" ht="14.25" customHeight="1">
      <c r="A46" s="94">
        <v>41</v>
      </c>
      <c r="B46" s="30"/>
      <c r="C46" s="73"/>
      <c r="D46" s="73"/>
      <c r="E46" s="74"/>
      <c r="F46" s="75"/>
      <c r="G46" s="34"/>
      <c r="H46" s="41"/>
      <c r="I46" s="34"/>
      <c r="J46" s="41"/>
      <c r="K46" s="40"/>
      <c r="L46" s="136"/>
      <c r="M46" s="28">
        <f>IF(B46&gt;0,'所属データ'!$A$17,0)</f>
        <v>0</v>
      </c>
      <c r="N46" s="28">
        <f t="shared" si="0"/>
        <v>0</v>
      </c>
      <c r="O46" s="28">
        <f t="shared" si="1"/>
      </c>
      <c r="P46" s="28">
        <f t="shared" si="2"/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44"/>
    </row>
    <row r="47" spans="1:28" ht="14.25" customHeight="1">
      <c r="A47" s="95">
        <v>42</v>
      </c>
      <c r="B47" s="30"/>
      <c r="C47" s="73"/>
      <c r="D47" s="73"/>
      <c r="E47" s="74"/>
      <c r="F47" s="75"/>
      <c r="G47" s="34"/>
      <c r="H47" s="41"/>
      <c r="I47" s="34"/>
      <c r="J47" s="41"/>
      <c r="K47" s="40"/>
      <c r="L47" s="136"/>
      <c r="M47" s="28">
        <f>IF(B47&gt;0,'所属データ'!$A$17,0)</f>
        <v>0</v>
      </c>
      <c r="N47" s="28">
        <f t="shared" si="0"/>
        <v>0</v>
      </c>
      <c r="O47" s="28">
        <f t="shared" si="1"/>
      </c>
      <c r="P47" s="28">
        <f t="shared" si="2"/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44"/>
    </row>
    <row r="48" spans="1:28" ht="14.25" customHeight="1">
      <c r="A48" s="95">
        <v>43</v>
      </c>
      <c r="B48" s="30"/>
      <c r="C48" s="73"/>
      <c r="D48" s="73"/>
      <c r="E48" s="74"/>
      <c r="F48" s="75"/>
      <c r="G48" s="34"/>
      <c r="H48" s="41"/>
      <c r="I48" s="34"/>
      <c r="J48" s="41"/>
      <c r="K48" s="40"/>
      <c r="L48" s="136"/>
      <c r="M48" s="28">
        <f>IF(B48&gt;0,'所属データ'!$A$17,0)</f>
        <v>0</v>
      </c>
      <c r="N48" s="28">
        <f t="shared" si="0"/>
        <v>0</v>
      </c>
      <c r="O48" s="28">
        <f t="shared" si="1"/>
      </c>
      <c r="P48" s="28">
        <f t="shared" si="2"/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44"/>
    </row>
    <row r="49" spans="1:28" ht="14.25" customHeight="1">
      <c r="A49" s="95">
        <v>44</v>
      </c>
      <c r="B49" s="30"/>
      <c r="C49" s="73"/>
      <c r="D49" s="73"/>
      <c r="E49" s="74"/>
      <c r="F49" s="75"/>
      <c r="G49" s="34"/>
      <c r="H49" s="41"/>
      <c r="I49" s="34"/>
      <c r="J49" s="41"/>
      <c r="K49" s="40"/>
      <c r="L49" s="136"/>
      <c r="M49" s="28">
        <f>IF(B49&gt;0,'所属データ'!$A$17,0)</f>
        <v>0</v>
      </c>
      <c r="N49" s="28">
        <f t="shared" si="0"/>
        <v>0</v>
      </c>
      <c r="O49" s="28">
        <f t="shared" si="1"/>
      </c>
      <c r="P49" s="28">
        <f t="shared" si="2"/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44"/>
    </row>
    <row r="50" spans="1:28" ht="14.25" customHeight="1" thickBot="1">
      <c r="A50" s="96">
        <v>45</v>
      </c>
      <c r="B50" s="45"/>
      <c r="C50" s="76"/>
      <c r="D50" s="76"/>
      <c r="E50" s="77"/>
      <c r="F50" s="78"/>
      <c r="G50" s="35"/>
      <c r="H50" s="42"/>
      <c r="I50" s="35"/>
      <c r="J50" s="42"/>
      <c r="K50" s="46"/>
      <c r="L50" s="136"/>
      <c r="M50" s="28">
        <f>IF(B50&gt;0,'所属データ'!$A$17,0)</f>
        <v>0</v>
      </c>
      <c r="N50" s="28">
        <f t="shared" si="0"/>
        <v>0</v>
      </c>
      <c r="O50" s="28">
        <f t="shared" si="1"/>
      </c>
      <c r="P50" s="28">
        <f t="shared" si="2"/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44"/>
    </row>
    <row r="53" ht="13.5" hidden="1">
      <c r="B53" s="14" t="s">
        <v>41</v>
      </c>
    </row>
    <row r="54" spans="2:17" ht="13.5" hidden="1">
      <c r="B54" s="14" t="s">
        <v>40</v>
      </c>
      <c r="E54" s="101"/>
      <c r="F54" s="102"/>
      <c r="J54" s="28"/>
      <c r="K54" s="28"/>
      <c r="L54" s="28"/>
      <c r="P54" s="14"/>
      <c r="Q54" s="14"/>
    </row>
    <row r="55" spans="2:17" ht="13.5" hidden="1">
      <c r="B55" t="str">
        <f>IF('所属データ'!$E$3="中学",'男子'!D55,E55)</f>
        <v>中1/１００ｍ</v>
      </c>
      <c r="D55" t="s">
        <v>94</v>
      </c>
      <c r="E55" s="14" t="s">
        <v>55</v>
      </c>
      <c r="F55" s="102"/>
      <c r="J55" s="28"/>
      <c r="K55" s="28"/>
      <c r="L55" s="28"/>
      <c r="P55" s="14"/>
      <c r="Q55" s="14"/>
    </row>
    <row r="56" spans="2:17" ht="13.5" hidden="1">
      <c r="B56" t="str">
        <f>IF('所属データ'!$E$3="中学",'男子'!D56,E56)</f>
        <v>中2/１００ｍ</v>
      </c>
      <c r="D56" t="s">
        <v>95</v>
      </c>
      <c r="E56" s="14" t="s">
        <v>56</v>
      </c>
      <c r="F56" s="102"/>
      <c r="J56" s="28"/>
      <c r="K56" s="28"/>
      <c r="L56" s="28"/>
      <c r="P56" s="14"/>
      <c r="Q56" s="14"/>
    </row>
    <row r="57" spans="2:17" ht="13.5" hidden="1">
      <c r="B57" t="str">
        <f>IF('所属データ'!$E$3="中学",'男子'!D57,E57)</f>
        <v>中3/１００ｍ</v>
      </c>
      <c r="D57" t="s">
        <v>96</v>
      </c>
      <c r="E57" s="14" t="s">
        <v>57</v>
      </c>
      <c r="F57" s="102"/>
      <c r="J57" s="28"/>
      <c r="K57" s="28"/>
      <c r="L57" s="28"/>
      <c r="P57" s="14"/>
      <c r="Q57" s="14"/>
    </row>
    <row r="58" spans="2:17" ht="13.5" hidden="1">
      <c r="B58" t="str">
        <f>IF('所属データ'!$E$3="中学",'男子'!D58,E58)</f>
        <v>中２００ｍ</v>
      </c>
      <c r="D58" s="14" t="s">
        <v>49</v>
      </c>
      <c r="E58" s="14" t="s">
        <v>58</v>
      </c>
      <c r="F58" s="100"/>
      <c r="J58" s="28"/>
      <c r="K58" s="28"/>
      <c r="L58" s="28"/>
      <c r="P58" s="14"/>
      <c r="Q58" s="14"/>
    </row>
    <row r="59" spans="2:17" ht="13.5" hidden="1">
      <c r="B59" t="str">
        <f>IF('所属データ'!$E$3="中学",'男子'!D59,E59)</f>
        <v>中１５００ｍ</v>
      </c>
      <c r="C59" s="17"/>
      <c r="D59" s="14" t="s">
        <v>50</v>
      </c>
      <c r="E59" s="14" t="s">
        <v>59</v>
      </c>
      <c r="F59" s="100"/>
      <c r="J59" s="28"/>
      <c r="K59" s="28"/>
      <c r="L59" s="28"/>
      <c r="P59" s="14"/>
      <c r="Q59" s="14"/>
    </row>
    <row r="60" spans="2:17" ht="13.5" hidden="1">
      <c r="B60" t="str">
        <f>IF('所属データ'!$E$3="中学",'男子'!D60,E60)</f>
        <v>中１１０ｍＨ</v>
      </c>
      <c r="D60" s="14" t="s">
        <v>51</v>
      </c>
      <c r="E60" s="14" t="s">
        <v>60</v>
      </c>
      <c r="F60" s="100"/>
      <c r="J60" s="28"/>
      <c r="K60" s="28"/>
      <c r="L60" s="28"/>
      <c r="P60" s="14"/>
      <c r="Q60" s="14"/>
    </row>
    <row r="61" spans="2:17" ht="13.5" hidden="1">
      <c r="B61" t="str">
        <f>IF('所属データ'!$E$3="中学",'男子'!D61,E61)</f>
        <v>中走幅跳</v>
      </c>
      <c r="D61" s="14" t="s">
        <v>52</v>
      </c>
      <c r="E61" s="14" t="s">
        <v>61</v>
      </c>
      <c r="F61" s="100"/>
      <c r="J61" s="28"/>
      <c r="K61" s="28"/>
      <c r="L61" s="28"/>
      <c r="P61" s="14"/>
      <c r="Q61" s="14"/>
    </row>
    <row r="62" spans="2:17" ht="13.5" hidden="1">
      <c r="B62" t="str">
        <f>IF('所属データ'!$E$3="中学",'男子'!D62,E62)</f>
        <v>中走高跳</v>
      </c>
      <c r="D62" s="14" t="s">
        <v>53</v>
      </c>
      <c r="E62" s="14" t="s">
        <v>62</v>
      </c>
      <c r="F62" s="100"/>
      <c r="J62" s="28"/>
      <c r="K62" s="28"/>
      <c r="L62" s="28"/>
      <c r="P62" s="14"/>
      <c r="Q62" s="14"/>
    </row>
    <row r="63" spans="2:17" ht="13.5" hidden="1">
      <c r="B63" t="str">
        <f>IF('所属データ'!$E$3="中学",'男子'!D63,E63)</f>
        <v>中砲丸投</v>
      </c>
      <c r="D63" s="14" t="s">
        <v>54</v>
      </c>
      <c r="E63" s="14" t="s">
        <v>97</v>
      </c>
      <c r="F63" s="100"/>
      <c r="J63" s="28"/>
      <c r="K63" s="28"/>
      <c r="L63" s="28"/>
      <c r="P63" s="14"/>
      <c r="Q63" s="14"/>
    </row>
    <row r="64" spans="2:17" ht="13.5" hidden="1">
      <c r="B64" t="str">
        <f>IF('所属データ'!$E$3="中学",'男子'!D64,E64)</f>
        <v>***</v>
      </c>
      <c r="D64" s="17" t="s">
        <v>148</v>
      </c>
      <c r="E64" s="14" t="s">
        <v>63</v>
      </c>
      <c r="F64" s="100"/>
      <c r="J64" s="28"/>
      <c r="K64" s="28"/>
      <c r="L64" s="28"/>
      <c r="P64" s="14"/>
      <c r="Q64" s="14"/>
    </row>
    <row r="65" spans="2:17" ht="13.5" hidden="1">
      <c r="B65" t="str">
        <f>IF('所属データ'!$E$3="中学",'男子'!D65,E65)</f>
        <v>***</v>
      </c>
      <c r="D65" s="17" t="s">
        <v>148</v>
      </c>
      <c r="E65" s="14" t="s">
        <v>99</v>
      </c>
      <c r="F65" s="100"/>
      <c r="J65" s="28"/>
      <c r="K65" s="28"/>
      <c r="L65" s="28"/>
      <c r="P65" s="14"/>
      <c r="Q65" s="14"/>
    </row>
    <row r="66" spans="2:17" ht="13.5">
      <c r="B66"/>
      <c r="D66" s="17"/>
      <c r="F66" s="100"/>
      <c r="J66" s="28"/>
      <c r="K66" s="28"/>
      <c r="L66" s="28"/>
      <c r="P66" s="14"/>
      <c r="Q66" s="14"/>
    </row>
    <row r="67" spans="4:17" ht="13.5">
      <c r="D67" s="17"/>
      <c r="F67" s="100"/>
      <c r="J67" s="28"/>
      <c r="K67" s="28"/>
      <c r="L67" s="28"/>
      <c r="P67" s="14"/>
      <c r="Q67" s="14"/>
    </row>
    <row r="68" spans="4:17" ht="13.5">
      <c r="D68" s="17"/>
      <c r="F68" s="100"/>
      <c r="J68" s="28"/>
      <c r="K68" s="28"/>
      <c r="L68" s="28"/>
      <c r="P68" s="14"/>
      <c r="Q68" s="14"/>
    </row>
    <row r="69" spans="4:17" ht="13.5">
      <c r="D69" s="17"/>
      <c r="F69" s="100"/>
      <c r="J69" s="28"/>
      <c r="K69" s="28"/>
      <c r="L69" s="28"/>
      <c r="P69" s="14"/>
      <c r="Q69" s="14"/>
    </row>
    <row r="70" spans="4:17" ht="13.5">
      <c r="D70" s="17"/>
      <c r="F70" s="100"/>
      <c r="J70" s="28"/>
      <c r="K70" s="28"/>
      <c r="L70" s="28"/>
      <c r="P70" s="14"/>
      <c r="Q70" s="14"/>
    </row>
    <row r="71" spans="4:17" ht="13.5">
      <c r="D71" s="17"/>
      <c r="F71" s="100"/>
      <c r="J71" s="28"/>
      <c r="K71" s="28"/>
      <c r="L71" s="28"/>
      <c r="P71" s="14"/>
      <c r="Q71" s="14"/>
    </row>
    <row r="72" spans="4:17" ht="13.5">
      <c r="D72" s="17"/>
      <c r="F72" s="100"/>
      <c r="J72" s="28"/>
      <c r="K72" s="28"/>
      <c r="L72" s="28"/>
      <c r="P72" s="14"/>
      <c r="Q72" s="14"/>
    </row>
    <row r="73" spans="4:17" ht="13.5">
      <c r="D73" s="17"/>
      <c r="F73" s="100"/>
      <c r="J73" s="28"/>
      <c r="K73" s="28"/>
      <c r="L73" s="28"/>
      <c r="P73" s="14"/>
      <c r="Q73" s="14"/>
    </row>
    <row r="74" spans="4:17" ht="13.5">
      <c r="D74" s="17"/>
      <c r="F74" s="100"/>
      <c r="J74" s="28"/>
      <c r="K74" s="28"/>
      <c r="L74" s="28"/>
      <c r="P74" s="14"/>
      <c r="Q74" s="14"/>
    </row>
    <row r="75" spans="4:17" ht="13.5">
      <c r="D75" s="17"/>
      <c r="F75" s="100"/>
      <c r="J75" s="28"/>
      <c r="K75" s="28"/>
      <c r="L75" s="28"/>
      <c r="P75" s="14"/>
      <c r="Q75" s="14"/>
    </row>
    <row r="76" spans="3:17" ht="13.5">
      <c r="C76" s="17"/>
      <c r="D76" s="17"/>
      <c r="J76" s="28"/>
      <c r="K76" s="28"/>
      <c r="L76" s="28"/>
      <c r="P76" s="14"/>
      <c r="Q76" s="14"/>
    </row>
  </sheetData>
  <sheetProtection password="CC9E" sheet="1" selectLockedCells="1"/>
  <mergeCells count="10">
    <mergeCell ref="C1:D1"/>
    <mergeCell ref="E1:K1"/>
    <mergeCell ref="C2:D2"/>
    <mergeCell ref="A4:A5"/>
    <mergeCell ref="B4:B5"/>
    <mergeCell ref="G4:H4"/>
    <mergeCell ref="I4:J4"/>
    <mergeCell ref="E4:E5"/>
    <mergeCell ref="A1:B2"/>
    <mergeCell ref="A3:C3"/>
  </mergeCells>
  <conditionalFormatting sqref="I6:I50">
    <cfRule type="expression" priority="1" dxfId="0" stopIfTrue="1">
      <formula>AND(I6&lt;&gt;"",G6=I6)</formula>
    </cfRule>
  </conditionalFormatting>
  <dataValidations count="11">
    <dataValidation type="list" allowBlank="1" showErrorMessage="1" sqref="I6:I50">
      <formula1>$B$55:$B$74</formula1>
    </dataValidation>
    <dataValidation type="date" operator="greaterThan" allowBlank="1" showInputMessage="1" showErrorMessage="1" error="S年.月.日の型で入力してください。　例）　S62.5.13" sqref="F6:F50">
      <formula1>30407</formula1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OR(AND($B$52&lt;=B6,B6&lt;=$C$52),AND($D$52&lt;=B6,B6&lt;=$E$52),AND($F$52&lt;=B6,B6&lt;=$G$52))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K5:L5">
      <formula1>4000</formula1>
      <formula2>12000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J6:J50 H7:H50">
      <formula1>100</formula1>
      <formula2>600000</formula2>
    </dataValidation>
    <dataValidation type="list" allowBlank="1" showErrorMessage="1" error="エントリーの場合は○をリストから選択してください。" sqref="K6:L50">
      <formula1>$M$3</formula1>
    </dataValidation>
    <dataValidation allowBlank="1" showInputMessage="1" showErrorMessage="1" imeMode="off" sqref="E6:E50"/>
    <dataValidation allowBlank="1" showInputMessage="1" showErrorMessage="1" imeMode="on" sqref="C6:C50"/>
    <dataValidation allowBlank="1" showInputMessage="1" showErrorMessage="1" imeMode="halfKatakana" sqref="D6:D50"/>
    <dataValidation type="list" allowBlank="1" showInputMessage="1" showErrorMessage="1" sqref="G6:G50">
      <formula1>$B$55:$B$65</formula1>
    </dataValidation>
  </dataValidations>
  <printOptions/>
  <pageMargins left="1.03" right="0.19" top="0.75" bottom="0.33" header="0.41" footer="0.512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2"/>
  <sheetViews>
    <sheetView showGridLines="0" tabSelected="1" zoomScalePageLayoutView="0" workbookViewId="0" topLeftCell="A7">
      <selection activeCell="K5" sqref="K5"/>
    </sheetView>
  </sheetViews>
  <sheetFormatPr defaultColWidth="9.00390625" defaultRowHeight="13.5"/>
  <cols>
    <col min="1" max="1" width="3.125" style="14" customWidth="1"/>
    <col min="2" max="2" width="7.625" style="14" customWidth="1"/>
    <col min="3" max="3" width="16.125" style="14" customWidth="1"/>
    <col min="4" max="4" width="16.50390625" style="14" customWidth="1"/>
    <col min="5" max="5" width="4.00390625" style="14" customWidth="1"/>
    <col min="6" max="6" width="8.875" style="14" hidden="1" customWidth="1"/>
    <col min="7" max="7" width="9.875" style="14" customWidth="1"/>
    <col min="8" max="8" width="8.75390625" style="14" customWidth="1"/>
    <col min="9" max="9" width="8.125" style="14" hidden="1" customWidth="1"/>
    <col min="10" max="10" width="7.00390625" style="14" hidden="1" customWidth="1"/>
    <col min="11" max="11" width="6.75390625" style="14" customWidth="1"/>
    <col min="12" max="12" width="7.625" style="28" hidden="1" customWidth="1"/>
    <col min="13" max="13" width="5.50390625" style="28" hidden="1" customWidth="1"/>
    <col min="14" max="14" width="11.125" style="28" hidden="1" customWidth="1"/>
    <col min="15" max="15" width="5.625" style="28" hidden="1" customWidth="1"/>
    <col min="16" max="16" width="8.125" style="28" hidden="1" customWidth="1"/>
    <col min="17" max="17" width="10.00390625" style="14" hidden="1" customWidth="1"/>
    <col min="18" max="18" width="9.50390625" style="14" hidden="1" customWidth="1"/>
    <col min="19" max="19" width="6.75390625" style="14" hidden="1" customWidth="1"/>
    <col min="20" max="25" width="10.25390625" style="14" hidden="1" customWidth="1"/>
    <col min="26" max="26" width="9.00390625" style="14" customWidth="1"/>
    <col min="27" max="27" width="10.00390625" style="14" customWidth="1"/>
    <col min="28" max="16384" width="9.00390625" style="14" customWidth="1"/>
  </cols>
  <sheetData>
    <row r="1" spans="1:32" ht="14.25" customHeight="1">
      <c r="A1" s="191" t="s">
        <v>152</v>
      </c>
      <c r="B1" s="192"/>
      <c r="C1" s="182" t="s">
        <v>48</v>
      </c>
      <c r="D1" s="165"/>
      <c r="E1" s="166" t="str">
        <f>"所属長名：  "&amp;'所属データ'!$C$6&amp;"　　  印"</f>
        <v>所属長名：  　　  印</v>
      </c>
      <c r="F1" s="166"/>
      <c r="G1" s="166"/>
      <c r="H1" s="167"/>
      <c r="I1" s="167"/>
      <c r="J1" s="167"/>
      <c r="K1" s="167"/>
      <c r="N1" s="107"/>
      <c r="O1" s="29"/>
      <c r="P1" s="18" t="s">
        <v>3</v>
      </c>
      <c r="Q1" s="18" t="s">
        <v>4</v>
      </c>
      <c r="R1" s="18" t="s">
        <v>5</v>
      </c>
      <c r="S1" s="18" t="s">
        <v>6</v>
      </c>
      <c r="T1" s="18" t="s">
        <v>7</v>
      </c>
      <c r="U1" s="18" t="s">
        <v>8</v>
      </c>
      <c r="V1" s="18" t="s">
        <v>9</v>
      </c>
      <c r="W1" s="18" t="s">
        <v>10</v>
      </c>
      <c r="X1" s="18" t="s">
        <v>11</v>
      </c>
      <c r="Y1" s="18" t="s">
        <v>12</v>
      </c>
      <c r="Z1" s="19"/>
      <c r="AA1" s="19"/>
      <c r="AB1" s="19"/>
      <c r="AC1" s="19"/>
      <c r="AD1" s="19"/>
      <c r="AE1" s="19"/>
      <c r="AF1" s="19"/>
    </row>
    <row r="2" spans="1:32" ht="14.25" customHeight="1" thickBot="1">
      <c r="A2" s="193"/>
      <c r="B2" s="194"/>
      <c r="C2" s="183" t="str">
        <f>"所属名："&amp;'所属データ'!$C$3</f>
        <v>所属名：</v>
      </c>
      <c r="D2" s="184"/>
      <c r="E2" s="37" t="str">
        <f>"監督名："&amp;'所属データ'!$E$6</f>
        <v>監督名：</v>
      </c>
      <c r="F2" s="38"/>
      <c r="K2" s="106">
        <f>IF(COUNTA(K6:K50)&gt;6,"ﾘﾚｰ人数ｵｰﾊﾞｰ","")</f>
      </c>
      <c r="N2" s="27"/>
      <c r="O2" s="28">
        <f>IF(COUNTA(K6:K50)&gt;0,'所属データ'!$E$3&amp;"女",0)</f>
        <v>0</v>
      </c>
      <c r="P2" s="15">
        <f>'所属データ'!$A$17</f>
        <v>100100</v>
      </c>
      <c r="Q2" s="15">
        <f>'所属データ'!$C$3</f>
        <v>0</v>
      </c>
      <c r="S2" s="14">
        <f>IF(K5="","",RIGHT(K5+100000,5))</f>
      </c>
      <c r="T2" s="14">
        <f>IF(ISERROR(SMALL($N$6:$N$50,1)),"",SMALL($N$6:$N$50,1))</f>
      </c>
      <c r="U2" s="14">
        <f>IF(ISERROR(SMALL($N$6:$N$50,2)),"",SMALL($N$6:$N$50,2))</f>
      </c>
      <c r="V2" s="14">
        <f>IF(ISERROR(SMALL($N$6:$N$50,3)),"",SMALL($N$6:$N$50,3))</f>
      </c>
      <c r="W2" s="14">
        <f>IF(ISERROR(SMALL($N$6:$N$50,4)),"",SMALL($N$6:$N$50,4))</f>
      </c>
      <c r="X2" s="14">
        <f>IF(ISERROR(SMALL($N$6:$N$50,5)),"",SMALL($N$6:$N$50,5))</f>
      </c>
      <c r="Y2" s="14">
        <f>IF(ISERROR(SMALL($N$6:$N$50,6)),"",SMALL($N$6:$N$50,6))</f>
      </c>
      <c r="Z2" s="19"/>
      <c r="AA2" s="19"/>
      <c r="AB2" s="19"/>
      <c r="AC2" s="19"/>
      <c r="AD2" s="19"/>
      <c r="AE2" s="19"/>
      <c r="AF2" s="19"/>
    </row>
    <row r="3" spans="1:32" ht="14.25" customHeight="1" thickBot="1">
      <c r="A3" s="195"/>
      <c r="B3" s="195"/>
      <c r="C3" s="195"/>
      <c r="D3" s="28"/>
      <c r="E3" s="28"/>
      <c r="F3" s="28"/>
      <c r="G3" s="28"/>
      <c r="H3" s="105"/>
      <c r="I3" s="28"/>
      <c r="K3" s="108" t="s">
        <v>13</v>
      </c>
      <c r="L3" s="28" t="s">
        <v>14</v>
      </c>
      <c r="Z3" s="20"/>
      <c r="AA3" s="19"/>
      <c r="AB3" s="19"/>
      <c r="AC3" s="19"/>
      <c r="AD3" s="19"/>
      <c r="AE3" s="19"/>
      <c r="AF3" s="19"/>
    </row>
    <row r="4" spans="1:32" ht="12" customHeight="1">
      <c r="A4" s="196" t="s">
        <v>15</v>
      </c>
      <c r="B4" s="185" t="s">
        <v>39</v>
      </c>
      <c r="C4" s="55" t="s">
        <v>24</v>
      </c>
      <c r="D4" s="55" t="s">
        <v>23</v>
      </c>
      <c r="E4" s="189" t="s">
        <v>28</v>
      </c>
      <c r="F4" s="88" t="s">
        <v>29</v>
      </c>
      <c r="G4" s="187" t="s">
        <v>42</v>
      </c>
      <c r="H4" s="188"/>
      <c r="I4" s="187" t="s">
        <v>75</v>
      </c>
      <c r="J4" s="188"/>
      <c r="K4" s="59" t="s">
        <v>32</v>
      </c>
      <c r="L4" s="29"/>
      <c r="M4" s="29"/>
      <c r="O4" s="29"/>
      <c r="Z4" s="21"/>
      <c r="AA4" s="19"/>
      <c r="AB4" s="19"/>
      <c r="AC4" s="19"/>
      <c r="AD4" s="19"/>
      <c r="AE4" s="19"/>
      <c r="AF4" s="19"/>
    </row>
    <row r="5" spans="1:32" ht="13.5" customHeight="1" thickBot="1">
      <c r="A5" s="197"/>
      <c r="B5" s="186"/>
      <c r="C5" s="56" t="s">
        <v>26</v>
      </c>
      <c r="D5" s="56" t="s">
        <v>26</v>
      </c>
      <c r="E5" s="190"/>
      <c r="F5" s="89" t="s">
        <v>17</v>
      </c>
      <c r="G5" s="57" t="s">
        <v>31</v>
      </c>
      <c r="H5" s="58" t="s">
        <v>32</v>
      </c>
      <c r="I5" s="57" t="s">
        <v>31</v>
      </c>
      <c r="J5" s="58" t="s">
        <v>32</v>
      </c>
      <c r="K5" s="109"/>
      <c r="L5" s="29">
        <f>COUNTIF(L6:L50,"&gt;0")</f>
        <v>0</v>
      </c>
      <c r="M5" s="29"/>
      <c r="Z5" s="19"/>
      <c r="AA5" s="19"/>
      <c r="AB5" s="19"/>
      <c r="AC5" s="19"/>
      <c r="AD5" s="19"/>
      <c r="AE5" s="19"/>
      <c r="AF5" s="19"/>
    </row>
    <row r="6" spans="1:32" ht="14.25" customHeight="1">
      <c r="A6" s="97">
        <v>1</v>
      </c>
      <c r="B6" s="60"/>
      <c r="C6" s="132"/>
      <c r="D6" s="132"/>
      <c r="E6" s="80"/>
      <c r="F6" s="81"/>
      <c r="G6" s="63"/>
      <c r="H6" s="64"/>
      <c r="I6" s="63"/>
      <c r="J6" s="64"/>
      <c r="K6" s="69"/>
      <c r="L6" s="28">
        <f>IF(COUNTA(G6:K6)&gt;0,'所属データ'!$A$17,0)</f>
        <v>0</v>
      </c>
      <c r="M6" s="28">
        <f>COUNTA(G6,I6)</f>
        <v>0</v>
      </c>
      <c r="N6" s="28">
        <f>IF(K6="","",L6*1000+20000+B6)</f>
      </c>
      <c r="Z6" s="15"/>
      <c r="AA6" s="44"/>
      <c r="AB6" s="19"/>
      <c r="AC6" s="19"/>
      <c r="AD6" s="19"/>
      <c r="AE6" s="19"/>
      <c r="AF6" s="19"/>
    </row>
    <row r="7" spans="1:18" ht="14.25" customHeight="1">
      <c r="A7" s="98">
        <v>2</v>
      </c>
      <c r="B7" s="62"/>
      <c r="C7" s="133"/>
      <c r="D7" s="133"/>
      <c r="E7" s="83"/>
      <c r="F7" s="84"/>
      <c r="G7" s="65"/>
      <c r="H7" s="66"/>
      <c r="I7" s="65"/>
      <c r="J7" s="66"/>
      <c r="K7" s="70"/>
      <c r="L7" s="28">
        <f>IF(COUNTA(G7:K7)&gt;0,'所属データ'!$A$17,0)</f>
        <v>0</v>
      </c>
      <c r="M7" s="28">
        <f aca="true" t="shared" si="0" ref="M7:M50">COUNTA(G7,I7)</f>
        <v>0</v>
      </c>
      <c r="N7" s="28">
        <f aca="true" t="shared" si="1" ref="N7:N50">IF(K7="","",L7*1000+20000+B7)</f>
      </c>
      <c r="P7" s="15"/>
      <c r="Q7" s="44"/>
      <c r="R7" s="19"/>
    </row>
    <row r="8" spans="1:28" ht="14.25" customHeight="1">
      <c r="A8" s="98">
        <v>3</v>
      </c>
      <c r="B8" s="62"/>
      <c r="C8" s="133"/>
      <c r="D8" s="133"/>
      <c r="E8" s="83"/>
      <c r="F8" s="84"/>
      <c r="G8" s="65"/>
      <c r="H8" s="66"/>
      <c r="I8" s="65"/>
      <c r="J8" s="66"/>
      <c r="K8" s="70"/>
      <c r="L8" s="28">
        <f>IF(COUNTA(G8:K8)&gt;0,'所属データ'!$A$17,0)</f>
        <v>0</v>
      </c>
      <c r="M8" s="28">
        <f t="shared" si="0"/>
        <v>0</v>
      </c>
      <c r="N8" s="28">
        <f t="shared" si="1"/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44"/>
      <c r="AB8" s="19"/>
    </row>
    <row r="9" spans="1:28" ht="14.25" customHeight="1">
      <c r="A9" s="98">
        <v>4</v>
      </c>
      <c r="B9" s="62"/>
      <c r="C9" s="133"/>
      <c r="D9" s="133"/>
      <c r="E9" s="83"/>
      <c r="F9" s="84"/>
      <c r="G9" s="65"/>
      <c r="H9" s="66"/>
      <c r="I9" s="65"/>
      <c r="J9" s="66"/>
      <c r="K9" s="70"/>
      <c r="L9" s="28">
        <f>IF(COUNTA(G9:K9)&gt;0,'所属データ'!$A$17,0)</f>
        <v>0</v>
      </c>
      <c r="M9" s="28">
        <f t="shared" si="0"/>
        <v>0</v>
      </c>
      <c r="N9" s="28">
        <f t="shared" si="1"/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44"/>
      <c r="AB9" s="19"/>
    </row>
    <row r="10" spans="1:28" ht="14.25" customHeight="1" thickBot="1">
      <c r="A10" s="99">
        <v>5</v>
      </c>
      <c r="B10" s="61"/>
      <c r="C10" s="134"/>
      <c r="D10" s="134"/>
      <c r="E10" s="86"/>
      <c r="F10" s="87"/>
      <c r="G10" s="67"/>
      <c r="H10" s="68"/>
      <c r="I10" s="67"/>
      <c r="J10" s="68"/>
      <c r="K10" s="71"/>
      <c r="L10" s="28">
        <f>IF(COUNTA(G10:K10)&gt;0,'所属データ'!$A$17,0)</f>
        <v>0</v>
      </c>
      <c r="M10" s="28">
        <f t="shared" si="0"/>
        <v>0</v>
      </c>
      <c r="N10" s="28">
        <f t="shared" si="1"/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44"/>
      <c r="AB10" s="19"/>
    </row>
    <row r="11" spans="1:28" ht="14.25" customHeight="1">
      <c r="A11" s="97">
        <v>6</v>
      </c>
      <c r="B11" s="60"/>
      <c r="C11" s="79"/>
      <c r="D11" s="79"/>
      <c r="E11" s="80"/>
      <c r="F11" s="81"/>
      <c r="G11" s="63"/>
      <c r="H11" s="64"/>
      <c r="I11" s="63"/>
      <c r="J11" s="64"/>
      <c r="K11" s="69"/>
      <c r="L11" s="28">
        <f>IF(COUNTA(G11:K11)&gt;0,'所属データ'!$A$17,0)</f>
        <v>0</v>
      </c>
      <c r="M11" s="28">
        <f t="shared" si="0"/>
        <v>0</v>
      </c>
      <c r="N11" s="28">
        <f t="shared" si="1"/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44"/>
      <c r="AB11" s="19"/>
    </row>
    <row r="12" spans="1:28" ht="14.25" customHeight="1">
      <c r="A12" s="98">
        <v>7</v>
      </c>
      <c r="B12" s="62"/>
      <c r="C12" s="82"/>
      <c r="D12" s="82"/>
      <c r="E12" s="83"/>
      <c r="F12" s="84"/>
      <c r="G12" s="65"/>
      <c r="H12" s="66"/>
      <c r="I12" s="65"/>
      <c r="J12" s="66"/>
      <c r="K12" s="70"/>
      <c r="L12" s="28">
        <f>IF(COUNTA(G12:K12)&gt;0,'所属データ'!$A$17,0)</f>
        <v>0</v>
      </c>
      <c r="M12" s="28">
        <f t="shared" si="0"/>
        <v>0</v>
      </c>
      <c r="N12" s="28">
        <f t="shared" si="1"/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44"/>
      <c r="AB12" s="19"/>
    </row>
    <row r="13" spans="1:27" ht="14.25" customHeight="1">
      <c r="A13" s="98">
        <v>8</v>
      </c>
      <c r="B13" s="62"/>
      <c r="C13" s="82"/>
      <c r="D13" s="82"/>
      <c r="E13" s="83"/>
      <c r="F13" s="84"/>
      <c r="G13" s="65"/>
      <c r="H13" s="66"/>
      <c r="I13" s="65"/>
      <c r="J13" s="66"/>
      <c r="K13" s="70"/>
      <c r="L13" s="28">
        <f>IF(COUNTA(G13:K13)&gt;0,'所属データ'!$A$17,0)</f>
        <v>0</v>
      </c>
      <c r="M13" s="28">
        <f t="shared" si="0"/>
        <v>0</v>
      </c>
      <c r="N13" s="28">
        <f t="shared" si="1"/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44"/>
    </row>
    <row r="14" spans="1:27" ht="14.25" customHeight="1">
      <c r="A14" s="98">
        <v>9</v>
      </c>
      <c r="B14" s="62"/>
      <c r="C14" s="82"/>
      <c r="D14" s="82"/>
      <c r="E14" s="83"/>
      <c r="F14" s="84"/>
      <c r="G14" s="65"/>
      <c r="H14" s="66"/>
      <c r="I14" s="65"/>
      <c r="J14" s="66"/>
      <c r="K14" s="70"/>
      <c r="L14" s="28">
        <f>IF(COUNTA(G14:K14)&gt;0,'所属データ'!$A$17,0)</f>
        <v>0</v>
      </c>
      <c r="M14" s="28">
        <f t="shared" si="0"/>
        <v>0</v>
      </c>
      <c r="N14" s="28">
        <f t="shared" si="1"/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44"/>
    </row>
    <row r="15" spans="1:27" ht="14.25" customHeight="1" thickBot="1">
      <c r="A15" s="99">
        <v>10</v>
      </c>
      <c r="B15" s="61"/>
      <c r="C15" s="85"/>
      <c r="D15" s="85"/>
      <c r="E15" s="86"/>
      <c r="F15" s="87"/>
      <c r="G15" s="67"/>
      <c r="H15" s="68"/>
      <c r="I15" s="67"/>
      <c r="J15" s="68"/>
      <c r="K15" s="71"/>
      <c r="L15" s="28">
        <f>IF(COUNTA(G15:K15)&gt;0,'所属データ'!$A$17,0)</f>
        <v>0</v>
      </c>
      <c r="M15" s="28">
        <f t="shared" si="0"/>
        <v>0</v>
      </c>
      <c r="N15" s="28">
        <f t="shared" si="1"/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44"/>
    </row>
    <row r="16" spans="1:27" ht="14.25" customHeight="1">
      <c r="A16" s="97">
        <v>11</v>
      </c>
      <c r="B16" s="60"/>
      <c r="C16" s="79"/>
      <c r="D16" s="79"/>
      <c r="E16" s="80"/>
      <c r="F16" s="81"/>
      <c r="G16" s="63"/>
      <c r="H16" s="64"/>
      <c r="I16" s="63"/>
      <c r="J16" s="64"/>
      <c r="K16" s="69"/>
      <c r="L16" s="28">
        <f>IF(COUNTA(G16:K16)&gt;0,'所属データ'!$A$17,0)</f>
        <v>0</v>
      </c>
      <c r="M16" s="28">
        <f t="shared" si="0"/>
        <v>0</v>
      </c>
      <c r="N16" s="28">
        <f t="shared" si="1"/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44"/>
    </row>
    <row r="17" spans="1:27" ht="14.25" customHeight="1">
      <c r="A17" s="98">
        <v>12</v>
      </c>
      <c r="B17" s="62"/>
      <c r="C17" s="82"/>
      <c r="D17" s="82"/>
      <c r="E17" s="83"/>
      <c r="F17" s="84"/>
      <c r="G17" s="65"/>
      <c r="H17" s="66"/>
      <c r="I17" s="65"/>
      <c r="J17" s="66"/>
      <c r="K17" s="70"/>
      <c r="L17" s="28">
        <f>IF(COUNTA(G17:K17)&gt;0,'所属データ'!$A$17,0)</f>
        <v>0</v>
      </c>
      <c r="M17" s="28">
        <f t="shared" si="0"/>
        <v>0</v>
      </c>
      <c r="N17" s="28">
        <f t="shared" si="1"/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44"/>
    </row>
    <row r="18" spans="1:27" ht="14.25" customHeight="1">
      <c r="A18" s="98">
        <v>13</v>
      </c>
      <c r="B18" s="62"/>
      <c r="C18" s="82"/>
      <c r="D18" s="82"/>
      <c r="E18" s="83"/>
      <c r="F18" s="84"/>
      <c r="G18" s="65"/>
      <c r="H18" s="66"/>
      <c r="I18" s="65"/>
      <c r="J18" s="66"/>
      <c r="K18" s="70"/>
      <c r="L18" s="28">
        <f>IF(COUNTA(G18:K18)&gt;0,'所属データ'!$A$17,0)</f>
        <v>0</v>
      </c>
      <c r="M18" s="28">
        <f t="shared" si="0"/>
        <v>0</v>
      </c>
      <c r="N18" s="28">
        <f t="shared" si="1"/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44"/>
    </row>
    <row r="19" spans="1:27" ht="14.25" customHeight="1">
      <c r="A19" s="98">
        <v>14</v>
      </c>
      <c r="B19" s="62"/>
      <c r="C19" s="82"/>
      <c r="D19" s="82"/>
      <c r="E19" s="83"/>
      <c r="F19" s="84"/>
      <c r="G19" s="65"/>
      <c r="H19" s="66"/>
      <c r="I19" s="65"/>
      <c r="J19" s="66"/>
      <c r="K19" s="70"/>
      <c r="L19" s="28">
        <f>IF(COUNTA(G19:K19)&gt;0,'所属データ'!$A$17,0)</f>
        <v>0</v>
      </c>
      <c r="M19" s="28">
        <f t="shared" si="0"/>
        <v>0</v>
      </c>
      <c r="N19" s="28">
        <f t="shared" si="1"/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44"/>
    </row>
    <row r="20" spans="1:27" ht="14.25" customHeight="1" thickBot="1">
      <c r="A20" s="99">
        <v>15</v>
      </c>
      <c r="B20" s="61"/>
      <c r="C20" s="85"/>
      <c r="D20" s="85"/>
      <c r="E20" s="86"/>
      <c r="F20" s="87"/>
      <c r="G20" s="67"/>
      <c r="H20" s="68"/>
      <c r="I20" s="67"/>
      <c r="J20" s="68"/>
      <c r="K20" s="71"/>
      <c r="L20" s="28">
        <f>IF(COUNTA(G20:K20)&gt;0,'所属データ'!$A$17,0)</f>
        <v>0</v>
      </c>
      <c r="M20" s="28">
        <f t="shared" si="0"/>
        <v>0</v>
      </c>
      <c r="N20" s="28">
        <f t="shared" si="1"/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44"/>
    </row>
    <row r="21" spans="1:27" ht="14.25" customHeight="1">
      <c r="A21" s="97">
        <v>16</v>
      </c>
      <c r="B21" s="60"/>
      <c r="C21" s="79"/>
      <c r="D21" s="79"/>
      <c r="E21" s="80"/>
      <c r="F21" s="81"/>
      <c r="G21" s="63"/>
      <c r="H21" s="64"/>
      <c r="I21" s="63"/>
      <c r="J21" s="64"/>
      <c r="K21" s="69"/>
      <c r="L21" s="28">
        <f>IF(COUNTA(G21:K21)&gt;0,'所属データ'!$A$17,0)</f>
        <v>0</v>
      </c>
      <c r="M21" s="28">
        <f t="shared" si="0"/>
        <v>0</v>
      </c>
      <c r="N21" s="28">
        <f t="shared" si="1"/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44"/>
    </row>
    <row r="22" spans="1:27" ht="14.25" customHeight="1">
      <c r="A22" s="98">
        <v>17</v>
      </c>
      <c r="B22" s="62"/>
      <c r="C22" s="82"/>
      <c r="D22" s="82"/>
      <c r="E22" s="83"/>
      <c r="F22" s="84"/>
      <c r="G22" s="65"/>
      <c r="H22" s="66"/>
      <c r="I22" s="65"/>
      <c r="J22" s="66"/>
      <c r="K22" s="70"/>
      <c r="L22" s="28">
        <f>IF(COUNTA(G22:K22)&gt;0,'所属データ'!$A$17,0)</f>
        <v>0</v>
      </c>
      <c r="M22" s="28">
        <f t="shared" si="0"/>
        <v>0</v>
      </c>
      <c r="N22" s="28">
        <f t="shared" si="1"/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44"/>
    </row>
    <row r="23" spans="1:27" ht="14.25" customHeight="1">
      <c r="A23" s="98">
        <v>18</v>
      </c>
      <c r="B23" s="62"/>
      <c r="C23" s="82"/>
      <c r="D23" s="82"/>
      <c r="E23" s="83"/>
      <c r="F23" s="84"/>
      <c r="G23" s="65"/>
      <c r="H23" s="66"/>
      <c r="I23" s="65"/>
      <c r="J23" s="66"/>
      <c r="K23" s="70"/>
      <c r="L23" s="28">
        <f>IF(COUNTA(G23:K23)&gt;0,'所属データ'!$A$17,0)</f>
        <v>0</v>
      </c>
      <c r="M23" s="28">
        <f t="shared" si="0"/>
        <v>0</v>
      </c>
      <c r="N23" s="28">
        <f t="shared" si="1"/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44"/>
    </row>
    <row r="24" spans="1:27" ht="14.25" customHeight="1">
      <c r="A24" s="98">
        <v>19</v>
      </c>
      <c r="B24" s="62"/>
      <c r="C24" s="82"/>
      <c r="D24" s="82"/>
      <c r="E24" s="83"/>
      <c r="F24" s="84"/>
      <c r="G24" s="65"/>
      <c r="H24" s="66"/>
      <c r="I24" s="65"/>
      <c r="J24" s="66"/>
      <c r="K24" s="70"/>
      <c r="L24" s="28">
        <f>IF(COUNTA(G24:K24)&gt;0,'所属データ'!$A$17,0)</f>
        <v>0</v>
      </c>
      <c r="M24" s="28">
        <f t="shared" si="0"/>
        <v>0</v>
      </c>
      <c r="N24" s="28">
        <f t="shared" si="1"/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44"/>
    </row>
    <row r="25" spans="1:27" ht="14.25" customHeight="1" thickBot="1">
      <c r="A25" s="99">
        <v>20</v>
      </c>
      <c r="B25" s="61"/>
      <c r="C25" s="85"/>
      <c r="D25" s="85"/>
      <c r="E25" s="86"/>
      <c r="F25" s="87"/>
      <c r="G25" s="67"/>
      <c r="H25" s="68"/>
      <c r="I25" s="67"/>
      <c r="J25" s="68"/>
      <c r="K25" s="71"/>
      <c r="L25" s="28">
        <f>IF(COUNTA(G25:K25)&gt;0,'所属データ'!$A$17,0)</f>
        <v>0</v>
      </c>
      <c r="M25" s="28">
        <f t="shared" si="0"/>
        <v>0</v>
      </c>
      <c r="N25" s="28">
        <f t="shared" si="1"/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44"/>
    </row>
    <row r="26" spans="1:27" ht="14.25" customHeight="1">
      <c r="A26" s="97">
        <v>21</v>
      </c>
      <c r="B26" s="60"/>
      <c r="C26" s="79"/>
      <c r="D26" s="79"/>
      <c r="E26" s="80"/>
      <c r="F26" s="81"/>
      <c r="G26" s="63"/>
      <c r="H26" s="64"/>
      <c r="I26" s="63"/>
      <c r="J26" s="64"/>
      <c r="K26" s="69"/>
      <c r="L26" s="28">
        <f>IF(COUNTA(G26:K26)&gt;0,'所属データ'!$A$17,0)</f>
        <v>0</v>
      </c>
      <c r="M26" s="28">
        <f t="shared" si="0"/>
        <v>0</v>
      </c>
      <c r="N26" s="28">
        <f t="shared" si="1"/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44"/>
    </row>
    <row r="27" spans="1:27" ht="14.25" customHeight="1">
      <c r="A27" s="98">
        <v>22</v>
      </c>
      <c r="B27" s="62"/>
      <c r="C27" s="82"/>
      <c r="D27" s="82"/>
      <c r="E27" s="83"/>
      <c r="F27" s="84"/>
      <c r="G27" s="65"/>
      <c r="H27" s="66"/>
      <c r="I27" s="65"/>
      <c r="J27" s="66"/>
      <c r="K27" s="70"/>
      <c r="L27" s="28">
        <f>IF(COUNTA(G27:K27)&gt;0,'所属データ'!$A$17,0)</f>
        <v>0</v>
      </c>
      <c r="M27" s="28">
        <f t="shared" si="0"/>
        <v>0</v>
      </c>
      <c r="N27" s="28">
        <f t="shared" si="1"/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44"/>
    </row>
    <row r="28" spans="1:27" ht="14.25" customHeight="1">
      <c r="A28" s="98">
        <v>23</v>
      </c>
      <c r="B28" s="62"/>
      <c r="C28" s="82"/>
      <c r="D28" s="82"/>
      <c r="E28" s="83"/>
      <c r="F28" s="84"/>
      <c r="G28" s="65"/>
      <c r="H28" s="66"/>
      <c r="I28" s="65"/>
      <c r="J28" s="66"/>
      <c r="K28" s="70"/>
      <c r="L28" s="28">
        <f>IF(COUNTA(G28:K28)&gt;0,'所属データ'!$A$17,0)</f>
        <v>0</v>
      </c>
      <c r="M28" s="28">
        <f t="shared" si="0"/>
        <v>0</v>
      </c>
      <c r="N28" s="28">
        <f t="shared" si="1"/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44"/>
    </row>
    <row r="29" spans="1:27" ht="14.25" customHeight="1">
      <c r="A29" s="98">
        <v>24</v>
      </c>
      <c r="B29" s="62"/>
      <c r="C29" s="82"/>
      <c r="D29" s="82"/>
      <c r="E29" s="83"/>
      <c r="F29" s="84"/>
      <c r="G29" s="65"/>
      <c r="H29" s="66"/>
      <c r="I29" s="65"/>
      <c r="J29" s="66"/>
      <c r="K29" s="70"/>
      <c r="L29" s="28">
        <f>IF(COUNTA(G29:K29)&gt;0,'所属データ'!$A$17,0)</f>
        <v>0</v>
      </c>
      <c r="M29" s="28">
        <f t="shared" si="0"/>
        <v>0</v>
      </c>
      <c r="N29" s="28">
        <f t="shared" si="1"/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44"/>
    </row>
    <row r="30" spans="1:27" ht="14.25" customHeight="1" thickBot="1">
      <c r="A30" s="99">
        <v>25</v>
      </c>
      <c r="B30" s="61"/>
      <c r="C30" s="85"/>
      <c r="D30" s="85"/>
      <c r="E30" s="86"/>
      <c r="F30" s="87"/>
      <c r="G30" s="67"/>
      <c r="H30" s="68"/>
      <c r="I30" s="67"/>
      <c r="J30" s="68"/>
      <c r="K30" s="71"/>
      <c r="L30" s="28">
        <f>IF(COUNTA(G30:K30)&gt;0,'所属データ'!$A$17,0)</f>
        <v>0</v>
      </c>
      <c r="M30" s="28">
        <f t="shared" si="0"/>
        <v>0</v>
      </c>
      <c r="N30" s="28">
        <f t="shared" si="1"/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44"/>
    </row>
    <row r="31" spans="1:27" ht="14.25" customHeight="1">
      <c r="A31" s="97">
        <v>26</v>
      </c>
      <c r="B31" s="60"/>
      <c r="C31" s="79"/>
      <c r="D31" s="79"/>
      <c r="E31" s="80"/>
      <c r="F31" s="81"/>
      <c r="G31" s="63"/>
      <c r="H31" s="64"/>
      <c r="I31" s="63"/>
      <c r="J31" s="64"/>
      <c r="K31" s="69"/>
      <c r="L31" s="28">
        <f>IF(COUNTA(G31:K31)&gt;0,'所属データ'!$A$17,0)</f>
        <v>0</v>
      </c>
      <c r="M31" s="28">
        <f t="shared" si="0"/>
        <v>0</v>
      </c>
      <c r="N31" s="28">
        <f t="shared" si="1"/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44"/>
    </row>
    <row r="32" spans="1:27" ht="14.25" customHeight="1">
      <c r="A32" s="98">
        <v>27</v>
      </c>
      <c r="B32" s="62"/>
      <c r="C32" s="82"/>
      <c r="D32" s="82"/>
      <c r="E32" s="83"/>
      <c r="F32" s="84"/>
      <c r="G32" s="65"/>
      <c r="H32" s="66"/>
      <c r="I32" s="65"/>
      <c r="J32" s="66"/>
      <c r="K32" s="70"/>
      <c r="L32" s="28">
        <f>IF(COUNTA(G32:K32)&gt;0,'所属データ'!$A$17,0)</f>
        <v>0</v>
      </c>
      <c r="M32" s="28">
        <f t="shared" si="0"/>
        <v>0</v>
      </c>
      <c r="N32" s="28">
        <f t="shared" si="1"/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44"/>
    </row>
    <row r="33" spans="1:27" ht="14.25" customHeight="1">
      <c r="A33" s="98">
        <v>28</v>
      </c>
      <c r="B33" s="62"/>
      <c r="C33" s="82"/>
      <c r="D33" s="82"/>
      <c r="E33" s="83"/>
      <c r="F33" s="84"/>
      <c r="G33" s="65"/>
      <c r="H33" s="66"/>
      <c r="I33" s="65"/>
      <c r="J33" s="66"/>
      <c r="K33" s="70"/>
      <c r="L33" s="28">
        <f>IF(COUNTA(G33:K33)&gt;0,'所属データ'!$A$17,0)</f>
        <v>0</v>
      </c>
      <c r="M33" s="28">
        <f t="shared" si="0"/>
        <v>0</v>
      </c>
      <c r="N33" s="28">
        <f t="shared" si="1"/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44"/>
    </row>
    <row r="34" spans="1:27" ht="14.25" customHeight="1">
      <c r="A34" s="98">
        <v>29</v>
      </c>
      <c r="B34" s="62"/>
      <c r="C34" s="82"/>
      <c r="D34" s="82"/>
      <c r="E34" s="83"/>
      <c r="F34" s="84"/>
      <c r="G34" s="65"/>
      <c r="H34" s="66"/>
      <c r="I34" s="65"/>
      <c r="J34" s="66"/>
      <c r="K34" s="70"/>
      <c r="L34" s="28">
        <f>IF(COUNTA(G34:K34)&gt;0,'所属データ'!$A$17,0)</f>
        <v>0</v>
      </c>
      <c r="M34" s="28">
        <f t="shared" si="0"/>
        <v>0</v>
      </c>
      <c r="N34" s="28">
        <f t="shared" si="1"/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44"/>
    </row>
    <row r="35" spans="1:27" ht="14.25" customHeight="1" thickBot="1">
      <c r="A35" s="99">
        <v>30</v>
      </c>
      <c r="B35" s="61"/>
      <c r="C35" s="85"/>
      <c r="D35" s="85"/>
      <c r="E35" s="86"/>
      <c r="F35" s="87"/>
      <c r="G35" s="67"/>
      <c r="H35" s="68"/>
      <c r="I35" s="67"/>
      <c r="J35" s="68"/>
      <c r="K35" s="71"/>
      <c r="L35" s="28">
        <f>IF(COUNTA(G35:K35)&gt;0,'所属データ'!$A$17,0)</f>
        <v>0</v>
      </c>
      <c r="M35" s="28">
        <f t="shared" si="0"/>
        <v>0</v>
      </c>
      <c r="N35" s="28">
        <f t="shared" si="1"/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44"/>
    </row>
    <row r="36" spans="1:27" ht="14.25" customHeight="1">
      <c r="A36" s="97">
        <v>31</v>
      </c>
      <c r="B36" s="60"/>
      <c r="C36" s="79"/>
      <c r="D36" s="79"/>
      <c r="E36" s="80"/>
      <c r="F36" s="81"/>
      <c r="G36" s="63"/>
      <c r="H36" s="64"/>
      <c r="I36" s="63"/>
      <c r="J36" s="64"/>
      <c r="K36" s="69"/>
      <c r="L36" s="28">
        <f>IF(COUNTA(G36:K36)&gt;0,'所属データ'!$A$17,0)</f>
        <v>0</v>
      </c>
      <c r="M36" s="28">
        <f t="shared" si="0"/>
        <v>0</v>
      </c>
      <c r="N36" s="28">
        <f t="shared" si="1"/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44"/>
    </row>
    <row r="37" spans="1:27" ht="14.25" customHeight="1">
      <c r="A37" s="98">
        <v>32</v>
      </c>
      <c r="B37" s="62"/>
      <c r="C37" s="82"/>
      <c r="D37" s="82"/>
      <c r="E37" s="83"/>
      <c r="F37" s="84"/>
      <c r="G37" s="65"/>
      <c r="H37" s="66"/>
      <c r="I37" s="65"/>
      <c r="J37" s="66"/>
      <c r="K37" s="70"/>
      <c r="L37" s="28">
        <f>IF(COUNTA(G37:K37)&gt;0,'所属データ'!$A$17,0)</f>
        <v>0</v>
      </c>
      <c r="M37" s="28">
        <f t="shared" si="0"/>
        <v>0</v>
      </c>
      <c r="N37" s="28">
        <f t="shared" si="1"/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44"/>
    </row>
    <row r="38" spans="1:27" ht="14.25" customHeight="1">
      <c r="A38" s="98">
        <v>33</v>
      </c>
      <c r="B38" s="62"/>
      <c r="C38" s="82"/>
      <c r="D38" s="82"/>
      <c r="E38" s="83"/>
      <c r="F38" s="84"/>
      <c r="G38" s="65"/>
      <c r="H38" s="66"/>
      <c r="I38" s="65"/>
      <c r="J38" s="66"/>
      <c r="K38" s="70"/>
      <c r="L38" s="28">
        <f>IF(COUNTA(G38:K38)&gt;0,'所属データ'!$A$17,0)</f>
        <v>0</v>
      </c>
      <c r="M38" s="28">
        <f t="shared" si="0"/>
        <v>0</v>
      </c>
      <c r="N38" s="28">
        <f t="shared" si="1"/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44"/>
    </row>
    <row r="39" spans="1:27" ht="14.25" customHeight="1">
      <c r="A39" s="98">
        <v>34</v>
      </c>
      <c r="B39" s="62"/>
      <c r="C39" s="82"/>
      <c r="D39" s="82"/>
      <c r="E39" s="83"/>
      <c r="F39" s="84"/>
      <c r="G39" s="65"/>
      <c r="H39" s="66"/>
      <c r="I39" s="65"/>
      <c r="J39" s="66"/>
      <c r="K39" s="70"/>
      <c r="L39" s="28">
        <f>IF(COUNTA(G39:K39)&gt;0,'所属データ'!$A$17,0)</f>
        <v>0</v>
      </c>
      <c r="M39" s="28">
        <f t="shared" si="0"/>
        <v>0</v>
      </c>
      <c r="N39" s="28">
        <f t="shared" si="1"/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44"/>
    </row>
    <row r="40" spans="1:27" ht="14.25" customHeight="1" thickBot="1">
      <c r="A40" s="99">
        <v>35</v>
      </c>
      <c r="B40" s="61"/>
      <c r="C40" s="85"/>
      <c r="D40" s="85"/>
      <c r="E40" s="86"/>
      <c r="F40" s="87"/>
      <c r="G40" s="67"/>
      <c r="H40" s="68"/>
      <c r="I40" s="67"/>
      <c r="J40" s="68"/>
      <c r="K40" s="71"/>
      <c r="L40" s="28">
        <f>IF(COUNTA(G40:K40)&gt;0,'所属データ'!$A$17,0)</f>
        <v>0</v>
      </c>
      <c r="M40" s="28">
        <f t="shared" si="0"/>
        <v>0</v>
      </c>
      <c r="N40" s="28">
        <f t="shared" si="1"/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44"/>
    </row>
    <row r="41" spans="1:27" ht="14.25" customHeight="1">
      <c r="A41" s="97">
        <v>36</v>
      </c>
      <c r="B41" s="60"/>
      <c r="C41" s="79"/>
      <c r="D41" s="79"/>
      <c r="E41" s="80"/>
      <c r="F41" s="81"/>
      <c r="G41" s="63"/>
      <c r="H41" s="64"/>
      <c r="I41" s="63"/>
      <c r="J41" s="64"/>
      <c r="K41" s="69"/>
      <c r="L41" s="28">
        <f>IF(COUNTA(G41:K41)&gt;0,'所属データ'!$A$17,0)</f>
        <v>0</v>
      </c>
      <c r="M41" s="28">
        <f t="shared" si="0"/>
        <v>0</v>
      </c>
      <c r="N41" s="28">
        <f t="shared" si="1"/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44"/>
    </row>
    <row r="42" spans="1:27" ht="14.25" customHeight="1">
      <c r="A42" s="98">
        <v>37</v>
      </c>
      <c r="B42" s="62"/>
      <c r="C42" s="82"/>
      <c r="D42" s="82"/>
      <c r="E42" s="83"/>
      <c r="F42" s="84"/>
      <c r="G42" s="65"/>
      <c r="H42" s="66"/>
      <c r="I42" s="65"/>
      <c r="J42" s="66"/>
      <c r="K42" s="70"/>
      <c r="L42" s="28">
        <f>IF(COUNTA(G42:K42)&gt;0,'所属データ'!$A$17,0)</f>
        <v>0</v>
      </c>
      <c r="M42" s="28">
        <f t="shared" si="0"/>
        <v>0</v>
      </c>
      <c r="N42" s="28">
        <f t="shared" si="1"/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44"/>
    </row>
    <row r="43" spans="1:27" ht="14.25" customHeight="1">
      <c r="A43" s="98">
        <v>38</v>
      </c>
      <c r="B43" s="62"/>
      <c r="C43" s="82"/>
      <c r="D43" s="82"/>
      <c r="E43" s="83"/>
      <c r="F43" s="84"/>
      <c r="G43" s="65"/>
      <c r="H43" s="66"/>
      <c r="I43" s="65"/>
      <c r="J43" s="66"/>
      <c r="K43" s="70"/>
      <c r="L43" s="28">
        <f>IF(COUNTA(G43:K43)&gt;0,'所属データ'!$A$17,0)</f>
        <v>0</v>
      </c>
      <c r="M43" s="28">
        <f t="shared" si="0"/>
        <v>0</v>
      </c>
      <c r="N43" s="28">
        <f t="shared" si="1"/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44"/>
    </row>
    <row r="44" spans="1:27" ht="14.25" customHeight="1">
      <c r="A44" s="98">
        <v>39</v>
      </c>
      <c r="B44" s="62"/>
      <c r="C44" s="82"/>
      <c r="D44" s="82"/>
      <c r="E44" s="83"/>
      <c r="F44" s="84"/>
      <c r="G44" s="65"/>
      <c r="H44" s="66"/>
      <c r="I44" s="65"/>
      <c r="J44" s="66"/>
      <c r="K44" s="70"/>
      <c r="L44" s="28">
        <f>IF(COUNTA(G44:K44)&gt;0,'所属データ'!$A$17,0)</f>
        <v>0</v>
      </c>
      <c r="M44" s="28">
        <f t="shared" si="0"/>
        <v>0</v>
      </c>
      <c r="N44" s="28">
        <f t="shared" si="1"/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44"/>
    </row>
    <row r="45" spans="1:27" ht="14.25" customHeight="1" thickBot="1">
      <c r="A45" s="99">
        <v>40</v>
      </c>
      <c r="B45" s="61"/>
      <c r="C45" s="85"/>
      <c r="D45" s="85"/>
      <c r="E45" s="86"/>
      <c r="F45" s="87"/>
      <c r="G45" s="67"/>
      <c r="H45" s="68"/>
      <c r="I45" s="67"/>
      <c r="J45" s="68"/>
      <c r="K45" s="71"/>
      <c r="L45" s="28">
        <f>IF(COUNTA(G45:K45)&gt;0,'所属データ'!$A$17,0)</f>
        <v>0</v>
      </c>
      <c r="M45" s="28">
        <f t="shared" si="0"/>
        <v>0</v>
      </c>
      <c r="N45" s="28">
        <f t="shared" si="1"/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44"/>
    </row>
    <row r="46" spans="1:27" ht="14.25" customHeight="1">
      <c r="A46" s="97">
        <v>41</v>
      </c>
      <c r="B46" s="60"/>
      <c r="C46" s="79"/>
      <c r="D46" s="79"/>
      <c r="E46" s="80"/>
      <c r="F46" s="81"/>
      <c r="G46" s="63"/>
      <c r="H46" s="64"/>
      <c r="I46" s="63"/>
      <c r="J46" s="64"/>
      <c r="K46" s="69"/>
      <c r="L46" s="28">
        <f>IF(COUNTA(G46:K46)&gt;0,'所属データ'!$A$17,0)</f>
        <v>0</v>
      </c>
      <c r="M46" s="28">
        <f t="shared" si="0"/>
        <v>0</v>
      </c>
      <c r="N46" s="28">
        <f t="shared" si="1"/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44"/>
    </row>
    <row r="47" spans="1:27" ht="14.25" customHeight="1">
      <c r="A47" s="98">
        <v>42</v>
      </c>
      <c r="B47" s="62"/>
      <c r="C47" s="82"/>
      <c r="D47" s="82"/>
      <c r="E47" s="83"/>
      <c r="F47" s="84"/>
      <c r="G47" s="65"/>
      <c r="H47" s="66"/>
      <c r="I47" s="65"/>
      <c r="J47" s="66"/>
      <c r="K47" s="70"/>
      <c r="L47" s="28">
        <f>IF(COUNTA(G47:K47)&gt;0,'所属データ'!$A$17,0)</f>
        <v>0</v>
      </c>
      <c r="M47" s="28">
        <f t="shared" si="0"/>
        <v>0</v>
      </c>
      <c r="N47" s="28">
        <f t="shared" si="1"/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44"/>
    </row>
    <row r="48" spans="1:27" ht="14.25" customHeight="1">
      <c r="A48" s="98">
        <v>43</v>
      </c>
      <c r="B48" s="62"/>
      <c r="C48" s="82"/>
      <c r="D48" s="82"/>
      <c r="E48" s="83"/>
      <c r="F48" s="84"/>
      <c r="G48" s="65"/>
      <c r="H48" s="66"/>
      <c r="I48" s="65"/>
      <c r="J48" s="66"/>
      <c r="K48" s="70"/>
      <c r="L48" s="28">
        <f>IF(COUNTA(G48:K48)&gt;0,'所属データ'!$A$17,0)</f>
        <v>0</v>
      </c>
      <c r="M48" s="28">
        <f t="shared" si="0"/>
        <v>0</v>
      </c>
      <c r="N48" s="28">
        <f t="shared" si="1"/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44"/>
    </row>
    <row r="49" spans="1:27" ht="14.25" customHeight="1">
      <c r="A49" s="98">
        <v>44</v>
      </c>
      <c r="B49" s="62"/>
      <c r="C49" s="82"/>
      <c r="D49" s="82"/>
      <c r="E49" s="83"/>
      <c r="F49" s="84"/>
      <c r="G49" s="65"/>
      <c r="H49" s="66"/>
      <c r="I49" s="65"/>
      <c r="J49" s="66"/>
      <c r="K49" s="70"/>
      <c r="L49" s="28">
        <f>IF(COUNTA(G49:K49)&gt;0,'所属データ'!$A$17,0)</f>
        <v>0</v>
      </c>
      <c r="M49" s="28">
        <f t="shared" si="0"/>
        <v>0</v>
      </c>
      <c r="N49" s="28">
        <f t="shared" si="1"/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44"/>
    </row>
    <row r="50" spans="1:27" ht="14.25" customHeight="1" thickBot="1">
      <c r="A50" s="99">
        <v>45</v>
      </c>
      <c r="B50" s="61"/>
      <c r="C50" s="85"/>
      <c r="D50" s="85"/>
      <c r="E50" s="86"/>
      <c r="F50" s="87"/>
      <c r="G50" s="67"/>
      <c r="H50" s="68"/>
      <c r="I50" s="67"/>
      <c r="J50" s="68"/>
      <c r="K50" s="71"/>
      <c r="L50" s="28">
        <f>IF(COUNTA(G50:K50)&gt;0,'所属データ'!$A$17,0)</f>
        <v>0</v>
      </c>
      <c r="M50" s="28">
        <f t="shared" si="0"/>
        <v>0</v>
      </c>
      <c r="N50" s="28">
        <f t="shared" si="1"/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44"/>
    </row>
    <row r="53" ht="13.5" hidden="1">
      <c r="B53" s="14" t="s">
        <v>43</v>
      </c>
    </row>
    <row r="54" spans="2:16" ht="13.5" hidden="1">
      <c r="B54" s="14" t="s">
        <v>40</v>
      </c>
      <c r="E54" s="101"/>
      <c r="F54" s="102"/>
      <c r="K54" s="28"/>
      <c r="O54" s="14"/>
      <c r="P54" s="14"/>
    </row>
    <row r="55" spans="2:16" ht="13.5" hidden="1">
      <c r="B55" t="str">
        <f>IF('所属データ'!$E$3="中学",'女子'!D55,E55)</f>
        <v>中1/１００ｍ</v>
      </c>
      <c r="D55" t="s">
        <v>94</v>
      </c>
      <c r="E55" s="14" t="s">
        <v>55</v>
      </c>
      <c r="F55" s="102"/>
      <c r="K55" s="28"/>
      <c r="O55" s="14"/>
      <c r="P55" s="14"/>
    </row>
    <row r="56" spans="2:16" ht="13.5" hidden="1">
      <c r="B56" t="str">
        <f>IF('所属データ'!$E$3="中学",'女子'!D56,E56)</f>
        <v>中2/１００ｍ</v>
      </c>
      <c r="D56" t="s">
        <v>95</v>
      </c>
      <c r="E56" s="14" t="s">
        <v>56</v>
      </c>
      <c r="F56" s="102"/>
      <c r="K56" s="28"/>
      <c r="O56" s="14"/>
      <c r="P56" s="14"/>
    </row>
    <row r="57" spans="2:16" ht="13.5" hidden="1">
      <c r="B57" t="str">
        <f>IF('所属データ'!$E$3="中学",'女子'!D57,E57)</f>
        <v>中3/１００ｍ</v>
      </c>
      <c r="D57" t="s">
        <v>96</v>
      </c>
      <c r="E57" s="14" t="s">
        <v>67</v>
      </c>
      <c r="F57" s="100"/>
      <c r="K57" s="28"/>
      <c r="O57" s="14"/>
      <c r="P57" s="14"/>
    </row>
    <row r="58" spans="2:16" ht="13.5" hidden="1">
      <c r="B58" t="str">
        <f>IF('所属データ'!$E$3="中学",'女子'!D58,E58)</f>
        <v>中２００ｍ</v>
      </c>
      <c r="D58" s="14" t="s">
        <v>49</v>
      </c>
      <c r="E58" s="14" t="s">
        <v>68</v>
      </c>
      <c r="F58" s="100"/>
      <c r="K58" s="28"/>
      <c r="O58" s="14"/>
      <c r="P58" s="14"/>
    </row>
    <row r="59" spans="2:16" ht="13.5" hidden="1">
      <c r="B59" t="str">
        <f>IF('所属データ'!$E$3="中学",'女子'!D59,E59)</f>
        <v>中８００ｍ</v>
      </c>
      <c r="C59" s="17"/>
      <c r="D59" s="14" t="s">
        <v>64</v>
      </c>
      <c r="E59" s="14" t="s">
        <v>69</v>
      </c>
      <c r="F59" s="100"/>
      <c r="K59" s="28"/>
      <c r="O59" s="14"/>
      <c r="P59" s="14"/>
    </row>
    <row r="60" spans="2:16" ht="13.5" hidden="1">
      <c r="B60" t="str">
        <f>IF('所属データ'!$E$3="中学",'女子'!D60,E60)</f>
        <v>中１００ｍＨ</v>
      </c>
      <c r="D60" s="14" t="s">
        <v>81</v>
      </c>
      <c r="E60" s="14" t="s">
        <v>70</v>
      </c>
      <c r="F60" s="100"/>
      <c r="K60" s="28"/>
      <c r="O60" s="14"/>
      <c r="P60" s="14"/>
    </row>
    <row r="61" spans="2:16" ht="13.5" hidden="1">
      <c r="B61" t="str">
        <f>IF('所属データ'!$E$3="中学",'女子'!D61,E61)</f>
        <v>中走幅跳</v>
      </c>
      <c r="D61" s="14" t="s">
        <v>65</v>
      </c>
      <c r="E61" s="14" t="s">
        <v>61</v>
      </c>
      <c r="F61" s="100"/>
      <c r="K61" s="28"/>
      <c r="O61" s="14"/>
      <c r="P61" s="14"/>
    </row>
    <row r="62" spans="2:16" ht="13.5" hidden="1">
      <c r="B62" t="str">
        <f>IF('所属データ'!$E$3="中学",'女子'!D62,E62)</f>
        <v>中走高跳</v>
      </c>
      <c r="D62" s="14" t="s">
        <v>66</v>
      </c>
      <c r="E62" s="14" t="s">
        <v>62</v>
      </c>
      <c r="F62" s="100"/>
      <c r="K62" s="28"/>
      <c r="O62" s="14"/>
      <c r="P62" s="14"/>
    </row>
    <row r="63" spans="2:16" ht="13.5" hidden="1">
      <c r="B63" t="str">
        <f>IF('所属データ'!$E$3="中学",'女子'!D63,E63)</f>
        <v>中砲丸投</v>
      </c>
      <c r="D63" s="14" t="s">
        <v>54</v>
      </c>
      <c r="E63" s="14" t="s">
        <v>63</v>
      </c>
      <c r="F63" s="100"/>
      <c r="K63" s="28"/>
      <c r="O63" s="14"/>
      <c r="P63" s="14"/>
    </row>
    <row r="64" spans="2:16" ht="13.5" hidden="1">
      <c r="B64" t="str">
        <f>IF('所属データ'!$E$3="中学",'女子'!D64,E64)</f>
        <v>***</v>
      </c>
      <c r="D64" s="14" t="s">
        <v>148</v>
      </c>
      <c r="E64" s="14" t="s">
        <v>99</v>
      </c>
      <c r="F64" s="100"/>
      <c r="K64" s="28"/>
      <c r="O64" s="14"/>
      <c r="P64" s="14"/>
    </row>
    <row r="65" spans="6:16" ht="13.5">
      <c r="F65" s="100"/>
      <c r="K65" s="28"/>
      <c r="O65" s="14"/>
      <c r="P65" s="14"/>
    </row>
    <row r="66" spans="6:16" ht="13.5">
      <c r="F66" s="100"/>
      <c r="K66" s="28"/>
      <c r="O66" s="14"/>
      <c r="P66" s="14"/>
    </row>
    <row r="67" spans="6:16" ht="13.5">
      <c r="F67" s="100"/>
      <c r="K67" s="28"/>
      <c r="O67" s="14"/>
      <c r="P67" s="14"/>
    </row>
    <row r="68" spans="6:16" ht="13.5">
      <c r="F68" s="100"/>
      <c r="K68" s="28"/>
      <c r="O68" s="14"/>
      <c r="P68" s="14"/>
    </row>
    <row r="69" spans="6:16" ht="13.5">
      <c r="F69" s="100"/>
      <c r="K69" s="28"/>
      <c r="O69" s="14"/>
      <c r="P69" s="14"/>
    </row>
    <row r="70" spans="6:16" ht="13.5">
      <c r="F70" s="100"/>
      <c r="K70" s="28"/>
      <c r="O70" s="14"/>
      <c r="P70" s="14"/>
    </row>
    <row r="71" spans="3:16" ht="13.5">
      <c r="C71" s="17"/>
      <c r="K71" s="28"/>
      <c r="O71" s="14"/>
      <c r="P71" s="14"/>
    </row>
    <row r="72" spans="11:16" ht="13.5">
      <c r="K72" s="28"/>
      <c r="O72" s="14"/>
      <c r="P72" s="14"/>
    </row>
  </sheetData>
  <sheetProtection password="CC9E" sheet="1" selectLockedCells="1"/>
  <mergeCells count="10">
    <mergeCell ref="C1:D1"/>
    <mergeCell ref="C2:D2"/>
    <mergeCell ref="E1:K1"/>
    <mergeCell ref="B4:B5"/>
    <mergeCell ref="G4:H4"/>
    <mergeCell ref="I4:J4"/>
    <mergeCell ref="E4:E5"/>
    <mergeCell ref="A1:B2"/>
    <mergeCell ref="A3:C3"/>
    <mergeCell ref="A4:A5"/>
  </mergeCells>
  <conditionalFormatting sqref="I6:I50">
    <cfRule type="expression" priority="1" dxfId="0" stopIfTrue="1">
      <formula>AND(I6&lt;&gt;"",G6=I6)</formula>
    </cfRule>
  </conditionalFormatting>
  <dataValidations count="11">
    <dataValidation type="list" allowBlank="1" showErrorMessage="1" sqref="I6:I50">
      <formula1>$B$55:$B$73</formula1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OR(AND($B$52&lt;=B6,B6&lt;=$C$52),AND($D$52&lt;=B6,B6&lt;=$E$52))</formula1>
    </dataValidation>
    <dataValidation type="date" operator="greaterThan" allowBlank="1" showInputMessage="1" showErrorMessage="1" error="S年.月.日の型で入力してください。　例）　S62.5.13" sqref="F6:F50">
      <formula1>30407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K5">
      <formula1>4000</formula1>
      <formula2>13000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InputMessage="1" showErrorMessage="1" prompt="▼ボタンをクリック&#10;　リストから選択。" sqref="G6:G50">
      <formula1>$B$55:$B$64</formula1>
    </dataValidation>
    <dataValidation type="list" allowBlank="1" showErrorMessage="1" error="エントリーの場合は○をリストから選択してください。" sqref="K6:K50">
      <formula1>$L$3</formula1>
    </dataValidation>
    <dataValidation allowBlank="1" showInputMessage="1" showErrorMessage="1" imeMode="off" sqref="E6:E50"/>
    <dataValidation allowBlank="1" showInputMessage="1" showErrorMessage="1" imeMode="on" sqref="C6:C50"/>
    <dataValidation allowBlank="1" showInputMessage="1" showErrorMessage="1" imeMode="halfKatakana" sqref="D6:D50"/>
  </dataValidations>
  <printOptions/>
  <pageMargins left="0.96" right="0.19" top="0.59" bottom="0.33" header="0.57" footer="0.51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localadmin</cp:lastModifiedBy>
  <cp:lastPrinted>2016-02-04T04:19:46Z</cp:lastPrinted>
  <dcterms:created xsi:type="dcterms:W3CDTF">2002-06-02T12:37:11Z</dcterms:created>
  <dcterms:modified xsi:type="dcterms:W3CDTF">2021-03-12T05:32:50Z</dcterms:modified>
  <cp:category/>
  <cp:version/>
  <cp:contentType/>
  <cp:contentStatus/>
</cp:coreProperties>
</file>