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2">'女子'!$A$1:$I$55</definedName>
    <definedName name="_xlnm.Print_Area" localSheetId="1">'男子'!$A$1:$I$55</definedName>
    <definedName name="学校データ">'所属データ'!#REF!</definedName>
    <definedName name="女種目">'女子'!$B$59:$D$75</definedName>
    <definedName name="男エントリー種目">'男子'!$E$6:$E$55,'男子'!#REF!,'男子'!#REF!</definedName>
    <definedName name="男種目" localSheetId="2">'男子'!#REF!</definedName>
    <definedName name="男種目">'男子'!#REF!</definedName>
  </definedNames>
  <calcPr fullCalcOnLoad="1"/>
</workbook>
</file>

<file path=xl/comments1.xml><?xml version="1.0" encoding="utf-8"?>
<comments xmlns="http://schemas.openxmlformats.org/spreadsheetml/2006/main">
  <authors>
    <author>熊本市陸上競技協会</author>
  </authors>
  <commentList>
    <comment ref="C3" authorId="0">
      <text>
        <r>
          <rPr>
            <b/>
            <sz val="9"/>
            <rFont val="ＭＳ Ｐゴシック"/>
            <family val="3"/>
          </rPr>
          <t>プログラムに使用される所属名を略称で記入下さい。（８文字以内）</t>
        </r>
      </text>
    </comment>
  </commentList>
</comments>
</file>

<file path=xl/comments2.xml><?xml version="1.0" encoding="utf-8"?>
<comments xmlns="http://schemas.openxmlformats.org/spreadsheetml/2006/main">
  <authors>
    <author>TP570E-118PP</author>
    <author>takano</author>
  </authors>
  <commentList>
    <comment ref="E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F6" authorId="1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F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<sst xmlns="http://schemas.openxmlformats.org/spreadsheetml/2006/main" count="129" uniqueCount="71">
  <si>
    <t>単種目</t>
  </si>
  <si>
    <t>申込方法</t>
  </si>
  <si>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</si>
  <si>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</si>
  <si>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</si>
  <si>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</si>
  <si>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</si>
  <si>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</si>
  <si>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</si>
  <si>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</si>
  <si>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</si>
  <si>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</si>
  <si>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</si>
  <si>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住所：</t>
  </si>
  <si>
    <t>参加料</t>
  </si>
  <si>
    <t>内　　　訳</t>
  </si>
  <si>
    <t>郵便番号：</t>
  </si>
  <si>
    <t>連絡（携帯）：</t>
  </si>
  <si>
    <t>　　各氏名を入力してください。（全角漢字）</t>
  </si>
  <si>
    <t>種　目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</si>
  <si>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</si>
  <si>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</si>
  <si>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</si>
  <si>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</si>
  <si>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</si>
  <si>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</si>
  <si>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</si>
  <si>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</si>
  <si>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</si>
  <si>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</si>
  <si>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</si>
  <si>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ﾘﾚｰ種目</t>
  </si>
  <si>
    <t>リ レ ー  種 目</t>
  </si>
  <si>
    <t>４年</t>
  </si>
  <si>
    <t>５年</t>
  </si>
  <si>
    <t>６年</t>
  </si>
  <si>
    <t>s1</t>
  </si>
  <si>
    <t>s2</t>
  </si>
  <si>
    <t>s3</t>
  </si>
  <si>
    <t>学年を入力</t>
  </si>
  <si>
    <t>４年１００ｍ</t>
  </si>
  <si>
    <t>５年１００ｍ</t>
  </si>
  <si>
    <t>６年１００ｍ</t>
  </si>
  <si>
    <t>６年８００ｍ</t>
  </si>
  <si>
    <t>申込責任者名：</t>
  </si>
  <si>
    <t>S4</t>
  </si>
  <si>
    <t>所属名：</t>
  </si>
  <si>
    <t>電話番号：</t>
  </si>
  <si>
    <t>所　属　長  名：</t>
  </si>
  <si>
    <t>小４</t>
  </si>
  <si>
    <t>小５</t>
  </si>
  <si>
    <t>小６</t>
  </si>
  <si>
    <t>学童オリンピック陸上競技大会申込</t>
  </si>
  <si>
    <t>４年４００ｍ</t>
  </si>
  <si>
    <t>４年走幅跳</t>
  </si>
  <si>
    <t>共通８０ｍH</t>
  </si>
  <si>
    <t>共通走高跳</t>
  </si>
  <si>
    <t>５年走幅跳</t>
  </si>
  <si>
    <t>６年走幅跳</t>
  </si>
  <si>
    <t>５年８００ｍ</t>
  </si>
  <si>
    <t>最高記録</t>
  </si>
  <si>
    <t>・保存した本ファイルをメールに添付して送信してください。受信確認後返信メールを送信しますので　メールが届いて
　いるかの確認を　必ずしていただくようお願いします。（確認に２～３日程度必要です）
・プログラム編成、代表者会議後、スタートリストを熊本陸協ＨＰ（http://www.kumariku.org）に掲載します。
・参加料の合計は自動で計算されます。下記の振込先にお振り込みください。</t>
  </si>
  <si>
    <r>
      <t>１　入力が完了したら保存してください。保存方法は名前を付けて保存を選び、</t>
    </r>
    <r>
      <rPr>
        <b/>
        <sz val="10"/>
        <color indexed="10"/>
        <rFont val="ＭＳ Ｐゴシック"/>
        <family val="3"/>
      </rPr>
      <t>ファイル名を次（黄枠内）のように
　</t>
    </r>
    <r>
      <rPr>
        <sz val="10"/>
        <color indexed="8"/>
        <rFont val="ＭＳ Ｐゴシック"/>
        <family val="3"/>
      </rPr>
      <t>お願い</t>
    </r>
    <r>
      <rPr>
        <sz val="10"/>
        <rFont val="ＭＳ Ｐゴシック"/>
        <family val="3"/>
      </rPr>
      <t>します。</t>
    </r>
  </si>
  <si>
    <r>
      <t>※メール送信の注意　
・ウイルスに注意してください。</t>
    </r>
    <r>
      <rPr>
        <b/>
        <sz val="10"/>
        <color indexed="10"/>
        <rFont val="ＭＳ Ｐゴシック"/>
        <family val="3"/>
      </rPr>
      <t>メール件名を必ず「学童オリンピック申込（学校名）」</t>
    </r>
    <r>
      <rPr>
        <sz val="10"/>
        <rFont val="ＭＳ Ｐゴシック"/>
        <family val="3"/>
      </rPr>
      <t>としてください。　
・メール本文は学校名・監督名・連絡先を入力してください。未入力の場合、迷惑・ウイルスメールと疑われ削除されます。</t>
    </r>
  </si>
  <si>
    <r>
      <t>※申込ミスや当日の</t>
    </r>
    <r>
      <rPr>
        <b/>
        <sz val="8"/>
        <color indexed="10"/>
        <rFont val="ＭＳ Ｐゴシック"/>
        <family val="3"/>
      </rPr>
      <t>緊急連絡用</t>
    </r>
    <r>
      <rPr>
        <sz val="8"/>
        <rFont val="ＭＳ Ｐゴシック"/>
        <family val="3"/>
      </rPr>
      <t>です。
　携帯電話が望ましいです。</t>
    </r>
  </si>
  <si>
    <t>ファイル名→</t>
  </si>
  <si>
    <t>５年ｼﾞｬﾍﾞﾘｯｸﾎﾞｰﾙ投</t>
  </si>
  <si>
    <t>６年ｼﾞｬﾍﾞﾘｯｸﾎﾞｰﾙ投</t>
  </si>
  <si>
    <t>ver1.3</t>
  </si>
  <si>
    <t>第４４回　熊日学童オリンピック陸上競技大会申込</t>
  </si>
  <si>
    <r>
      <t xml:space="preserve">  </t>
    </r>
    <r>
      <rPr>
        <b/>
        <u val="single"/>
        <sz val="11"/>
        <rFont val="ＭＳ Ｐゴシック"/>
        <family val="3"/>
      </rPr>
      <t>メール申込先</t>
    </r>
    <r>
      <rPr>
        <b/>
        <sz val="11"/>
        <rFont val="ＭＳ Ｐゴシック"/>
        <family val="3"/>
      </rPr>
      <t>　　</t>
    </r>
    <r>
      <rPr>
        <b/>
        <sz val="14"/>
        <rFont val="ＭＳ Ｐゴシック"/>
        <family val="3"/>
      </rPr>
      <t>熊本陸協　ｱﾄﾞﾚｽ</t>
    </r>
    <r>
      <rPr>
        <sz val="14"/>
        <rFont val="ＭＳ Ｐゴシック"/>
        <family val="3"/>
      </rPr>
      <t>　</t>
    </r>
    <r>
      <rPr>
        <b/>
        <sz val="14"/>
        <rFont val="ＭＳ Ｐゴシック"/>
        <family val="3"/>
      </rPr>
      <t>kumariku@maroon.plala.or.jｐ</t>
    </r>
    <r>
      <rPr>
        <b/>
        <u val="single"/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　　　　　　　　　　　お手数ですが、</t>
    </r>
    <r>
      <rPr>
        <u val="single"/>
        <sz val="11"/>
        <rFont val="ＭＳ Ｐゴシック"/>
        <family val="3"/>
      </rPr>
      <t xml:space="preserve">メール申し込み後、確認のため、申し込みファイルの表紙（参加人数、
</t>
    </r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振込金額が自動入力されたページ）を陸協宛に</t>
    </r>
    <r>
      <rPr>
        <b/>
        <u val="single"/>
        <sz val="11"/>
        <rFont val="ＭＳ Ｐゴシック"/>
        <family val="3"/>
      </rPr>
      <t>FAX（096-388-1688）</t>
    </r>
    <r>
      <rPr>
        <u val="single"/>
        <sz val="11"/>
        <rFont val="ＭＳ Ｐゴシック"/>
        <family val="3"/>
      </rPr>
      <t xml:space="preserve">してください。
</t>
    </r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（申し込み不備が多いため、FAXとメール申込、入金を照らし合わせ、確認します。）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 xml:space="preserve">
　振込先 　　郵便貯金　ぱ・る・る　口座番号　０１７７０－９－１１４８６３
　　　　　　　　加入者名　熊本陸上競技協会
　　　　　　　　　〔</t>
    </r>
    <r>
      <rPr>
        <b/>
        <sz val="11"/>
        <color indexed="10"/>
        <rFont val="ＭＳ Ｐゴシック"/>
        <family val="3"/>
      </rPr>
      <t>平成３０年９月２８日(金)必着</t>
    </r>
    <r>
      <rPr>
        <b/>
        <sz val="11"/>
        <rFont val="ＭＳ Ｐゴシック"/>
        <family val="3"/>
      </rPr>
      <t xml:space="preserve"> 〕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</si>
</sst>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[Red][&gt;0]#;General"/>
    <numFmt numFmtId="186" formatCode="&quot;男&quot;\ ##\ "/>
    <numFmt numFmtId="187" formatCode="&quot;女&quot;\ ##\ "/>
    <numFmt numFmtId="188" formatCode="&quot;男&quot;\ 0"/>
    <numFmt numFmtId="189" formatCode="&quot;女&quot;\ 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2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hair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hair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dotted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medium">
        <color indexed="5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5" xfId="0" applyFill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 vertical="top"/>
    </xf>
    <xf numFmtId="0" fontId="0" fillId="34" borderId="19" xfId="0" applyFill="1" applyBorder="1" applyAlignment="1">
      <alignment vertical="top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right" vertical="top"/>
    </xf>
    <xf numFmtId="0" fontId="0" fillId="34" borderId="21" xfId="0" applyFill="1" applyBorder="1" applyAlignment="1">
      <alignment vertical="top"/>
    </xf>
    <xf numFmtId="0" fontId="0" fillId="34" borderId="22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35" borderId="24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5" fontId="6" fillId="33" borderId="17" xfId="0" applyNumberFormat="1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horizontal="center" vertical="center"/>
    </xf>
    <xf numFmtId="5" fontId="6" fillId="33" borderId="25" xfId="0" applyNumberFormat="1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center" vertical="center"/>
    </xf>
    <xf numFmtId="5" fontId="6" fillId="33" borderId="26" xfId="0" applyNumberFormat="1" applyFont="1" applyFill="1" applyBorder="1" applyAlignment="1">
      <alignment horizontal="right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/>
    </xf>
    <xf numFmtId="0" fontId="0" fillId="34" borderId="32" xfId="0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184" fontId="0" fillId="33" borderId="39" xfId="0" applyNumberFormat="1" applyFill="1" applyBorder="1" applyAlignment="1">
      <alignment horizontal="center" vertical="center"/>
    </xf>
    <xf numFmtId="183" fontId="0" fillId="33" borderId="40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88" fontId="0" fillId="33" borderId="46" xfId="0" applyNumberFormat="1" applyFill="1" applyBorder="1" applyAlignment="1">
      <alignment horizontal="center" vertical="center"/>
    </xf>
    <xf numFmtId="189" fontId="0" fillId="33" borderId="47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left" vertical="center"/>
    </xf>
    <xf numFmtId="0" fontId="0" fillId="0" borderId="49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2" fillId="35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NumberFormat="1" applyFont="1" applyFill="1" applyAlignment="1">
      <alignment vertical="center" shrinkToFit="1"/>
    </xf>
    <xf numFmtId="0" fontId="0" fillId="33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 shrinkToFit="1"/>
    </xf>
    <xf numFmtId="49" fontId="0" fillId="34" borderId="14" xfId="0" applyNumberFormat="1" applyFill="1" applyBorder="1" applyAlignment="1">
      <alignment/>
    </xf>
    <xf numFmtId="0" fontId="0" fillId="34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 applyProtection="1">
      <alignment vertical="center" wrapText="1"/>
      <protection/>
    </xf>
    <xf numFmtId="0" fontId="0" fillId="34" borderId="0" xfId="0" applyFont="1" applyFill="1" applyBorder="1" applyAlignment="1">
      <alignment vertical="center" shrinkToFit="1"/>
    </xf>
    <xf numFmtId="0" fontId="2" fillId="34" borderId="54" xfId="0" applyFont="1" applyFill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49" fontId="9" fillId="33" borderId="0" xfId="0" applyNumberFormat="1" applyFont="1" applyFill="1" applyAlignment="1">
      <alignment vertical="center"/>
    </xf>
    <xf numFmtId="5" fontId="9" fillId="33" borderId="0" xfId="0" applyNumberFormat="1" applyFont="1" applyFill="1" applyAlignment="1">
      <alignment vertical="center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right" vertical="center"/>
    </xf>
    <xf numFmtId="0" fontId="2" fillId="35" borderId="58" xfId="0" applyFont="1" applyFill="1" applyBorder="1" applyAlignment="1">
      <alignment horizontal="center" vertical="center" shrinkToFit="1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178" fontId="8" fillId="0" borderId="61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62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63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64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65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66" xfId="0" applyNumberFormat="1" applyFont="1" applyFill="1" applyBorder="1" applyAlignment="1" applyProtection="1">
      <alignment horizontal="right" vertical="center" shrinkToFit="1"/>
      <protection locked="0"/>
    </xf>
    <xf numFmtId="178" fontId="8" fillId="35" borderId="67" xfId="0" applyNumberFormat="1" applyFont="1" applyFill="1" applyBorder="1" applyAlignment="1" applyProtection="1">
      <alignment horizontal="center" vertical="center" shrinkToFit="1"/>
      <protection locked="0"/>
    </xf>
    <xf numFmtId="178" fontId="8" fillId="35" borderId="68" xfId="0" applyNumberFormat="1" applyFont="1" applyFill="1" applyBorder="1" applyAlignment="1" applyProtection="1">
      <alignment horizontal="center" vertical="center" shrinkToFit="1"/>
      <protection locked="0"/>
    </xf>
    <xf numFmtId="178" fontId="8" fillId="35" borderId="69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8" fillId="35" borderId="70" xfId="0" applyNumberFormat="1" applyFont="1" applyFill="1" applyBorder="1" applyAlignment="1" applyProtection="1">
      <alignment horizontal="center" vertical="center" shrinkToFit="1"/>
      <protection locked="0"/>
    </xf>
    <xf numFmtId="178" fontId="8" fillId="35" borderId="71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0" xfId="0" applyNumberFormat="1" applyAlignment="1">
      <alignment vertical="center"/>
    </xf>
    <xf numFmtId="0" fontId="2" fillId="34" borderId="73" xfId="0" applyFont="1" applyFill="1" applyBorder="1" applyAlignment="1">
      <alignment horizontal="center" vertical="center" shrinkToFit="1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178" fontId="8" fillId="34" borderId="37" xfId="0" applyNumberFormat="1" applyFont="1" applyFill="1" applyBorder="1" applyAlignment="1" applyProtection="1">
      <alignment horizontal="center" vertical="center" shrinkToFit="1"/>
      <protection locked="0"/>
    </xf>
    <xf numFmtId="178" fontId="8" fillId="34" borderId="31" xfId="0" applyNumberFormat="1" applyFont="1" applyFill="1" applyBorder="1" applyAlignment="1" applyProtection="1">
      <alignment horizontal="center" vertical="center" shrinkToFit="1"/>
      <protection locked="0"/>
    </xf>
    <xf numFmtId="178" fontId="8" fillId="34" borderId="44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77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57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3" fillId="36" borderId="78" xfId="0" applyFont="1" applyFill="1" applyBorder="1" applyAlignment="1">
      <alignment horizontal="center" vertical="center" shrinkToFit="1"/>
    </xf>
    <xf numFmtId="0" fontId="2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18" fillId="34" borderId="0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0" fillId="33" borderId="25" xfId="0" applyFill="1" applyBorder="1" applyAlignment="1">
      <alignment vertical="center"/>
    </xf>
    <xf numFmtId="0" fontId="12" fillId="0" borderId="39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left" vertical="center" shrinkToFit="1"/>
      <protection locked="0"/>
    </xf>
    <xf numFmtId="0" fontId="0" fillId="0" borderId="79" xfId="0" applyFont="1" applyFill="1" applyBorder="1" applyAlignment="1" applyProtection="1">
      <alignment horizontal="left" vertical="center" shrinkToFit="1"/>
      <protection locked="0"/>
    </xf>
    <xf numFmtId="0" fontId="0" fillId="0" borderId="40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 wrapText="1" shrinkToFit="1"/>
    </xf>
    <xf numFmtId="0" fontId="0" fillId="34" borderId="80" xfId="0" applyFill="1" applyBorder="1" applyAlignment="1">
      <alignment horizontal="right" vertical="top" shrinkToFit="1"/>
    </xf>
    <xf numFmtId="0" fontId="0" fillId="34" borderId="0" xfId="0" applyFill="1" applyBorder="1" applyAlignment="1">
      <alignment horizontal="right" vertical="top" shrinkToFit="1"/>
    </xf>
    <xf numFmtId="49" fontId="0" fillId="34" borderId="0" xfId="0" applyNumberFormat="1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 applyProtection="1">
      <alignment vertical="center" shrinkToFit="1"/>
      <protection locked="0"/>
    </xf>
    <xf numFmtId="0" fontId="0" fillId="33" borderId="17" xfId="0" applyFill="1" applyBorder="1" applyAlignment="1">
      <alignment horizontal="center" vertical="center"/>
    </xf>
    <xf numFmtId="0" fontId="0" fillId="0" borderId="0" xfId="0" applyFill="1" applyBorder="1" applyAlignment="1">
      <alignment vertical="top" shrinkToFit="1"/>
    </xf>
    <xf numFmtId="0" fontId="2" fillId="35" borderId="23" xfId="0" applyFont="1" applyFill="1" applyBorder="1" applyAlignment="1">
      <alignment horizontal="center" vertical="center" textRotation="255"/>
    </xf>
    <xf numFmtId="0" fontId="2" fillId="35" borderId="24" xfId="0" applyFont="1" applyFill="1" applyBorder="1" applyAlignment="1">
      <alignment horizontal="center" vertical="center" textRotation="255"/>
    </xf>
    <xf numFmtId="0" fontId="2" fillId="35" borderId="81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Alignment="1">
      <alignment horizontal="left" shrinkToFit="1"/>
    </xf>
    <xf numFmtId="0" fontId="0" fillId="0" borderId="49" xfId="0" applyFill="1" applyBorder="1" applyAlignment="1">
      <alignment vertical="top"/>
    </xf>
    <xf numFmtId="0" fontId="0" fillId="0" borderId="49" xfId="0" applyBorder="1" applyAlignment="1">
      <alignment/>
    </xf>
    <xf numFmtId="0" fontId="2" fillId="35" borderId="59" xfId="0" applyFont="1" applyFill="1" applyBorder="1" applyAlignment="1">
      <alignment horizontal="center" vertical="center"/>
    </xf>
    <xf numFmtId="0" fontId="2" fillId="35" borderId="82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textRotation="255"/>
    </xf>
    <xf numFmtId="0" fontId="2" fillId="34" borderId="28" xfId="0" applyFont="1" applyFill="1" applyBorder="1" applyAlignment="1">
      <alignment horizontal="center" vertical="center" textRotation="255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top"/>
    </xf>
    <xf numFmtId="0" fontId="0" fillId="0" borderId="48" xfId="0" applyBorder="1" applyAlignment="1">
      <alignment/>
    </xf>
    <xf numFmtId="0" fontId="2" fillId="34" borderId="52" xfId="0" applyFont="1" applyFill="1" applyBorder="1" applyAlignment="1">
      <alignment horizontal="center" vertical="center"/>
    </xf>
    <xf numFmtId="0" fontId="2" fillId="34" borderId="88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C3" sqref="C3:D3"/>
    </sheetView>
  </sheetViews>
  <sheetFormatPr defaultColWidth="9.00390625" defaultRowHeight="13.5"/>
  <cols>
    <col min="1" max="1" width="9.25390625" style="0" customWidth="1"/>
    <col min="2" max="2" width="14.00390625" style="0" customWidth="1"/>
    <col min="3" max="3" width="14.875" style="0" customWidth="1"/>
    <col min="4" max="4" width="13.00390625" style="0" customWidth="1"/>
    <col min="5" max="6" width="7.75390625" style="0" customWidth="1"/>
    <col min="7" max="7" width="25.625" style="0" customWidth="1"/>
    <col min="8" max="8" width="2.125" style="0" customWidth="1"/>
    <col min="9" max="9" width="1.75390625" style="0" customWidth="1"/>
    <col min="10" max="10" width="5.50390625" style="0" customWidth="1"/>
    <col min="11" max="11" width="5.00390625" style="0" customWidth="1"/>
    <col min="12" max="12" width="5.25390625" style="0" customWidth="1"/>
    <col min="13" max="13" width="6.25390625" style="0" customWidth="1"/>
    <col min="14" max="23" width="5.00390625" style="0" customWidth="1"/>
  </cols>
  <sheetData>
    <row r="1" spans="1:13" ht="31.5" customHeight="1" thickBot="1">
      <c r="A1" s="1"/>
      <c r="B1" s="166" t="s">
        <v>69</v>
      </c>
      <c r="C1" s="166"/>
      <c r="D1" s="166"/>
      <c r="E1" s="166"/>
      <c r="F1" s="166"/>
      <c r="G1" s="166"/>
      <c r="H1" s="101"/>
      <c r="I1" s="1"/>
      <c r="J1" s="1"/>
      <c r="K1" s="104"/>
      <c r="L1" s="104"/>
      <c r="M1" s="104"/>
    </row>
    <row r="2" spans="1:13" ht="9" customHeight="1" thickTop="1">
      <c r="A2" s="1"/>
      <c r="B2" s="3"/>
      <c r="C2" s="54"/>
      <c r="D2" s="4"/>
      <c r="E2" s="4"/>
      <c r="F2" s="4"/>
      <c r="G2" s="4"/>
      <c r="H2" s="5"/>
      <c r="I2" s="1"/>
      <c r="J2" s="1"/>
      <c r="K2" s="104"/>
      <c r="L2" s="104"/>
      <c r="M2" s="104"/>
    </row>
    <row r="3" spans="1:13" ht="18.75" customHeight="1">
      <c r="A3" s="1"/>
      <c r="B3" s="69" t="s">
        <v>46</v>
      </c>
      <c r="C3" s="160"/>
      <c r="D3" s="161"/>
      <c r="E3" s="67"/>
      <c r="F3" s="67"/>
      <c r="G3" s="67"/>
      <c r="H3" s="68"/>
      <c r="I3" s="1"/>
      <c r="J3" s="1"/>
      <c r="K3" s="104"/>
      <c r="L3" s="104"/>
      <c r="M3" s="104"/>
    </row>
    <row r="4" spans="1:13" ht="13.5" customHeight="1">
      <c r="A4" s="1"/>
      <c r="B4" s="18" t="s">
        <v>16</v>
      </c>
      <c r="C4" s="123"/>
      <c r="D4" s="67"/>
      <c r="E4" s="67"/>
      <c r="F4" s="67"/>
      <c r="G4" s="9"/>
      <c r="H4" s="8"/>
      <c r="I4" s="1"/>
      <c r="J4" s="1"/>
      <c r="K4" s="104"/>
      <c r="L4" s="104"/>
      <c r="M4" s="104"/>
    </row>
    <row r="5" spans="1:13" ht="13.5" customHeight="1">
      <c r="A5" s="1"/>
      <c r="B5" s="18" t="s">
        <v>13</v>
      </c>
      <c r="C5" s="162"/>
      <c r="D5" s="163"/>
      <c r="E5" s="163"/>
      <c r="F5" s="164"/>
      <c r="G5" s="9"/>
      <c r="H5" s="8"/>
      <c r="I5" s="1"/>
      <c r="J5" s="1"/>
      <c r="K5" s="104"/>
      <c r="L5" s="104"/>
      <c r="M5" s="104"/>
    </row>
    <row r="6" spans="1:13" ht="13.5" customHeight="1">
      <c r="A6" s="1"/>
      <c r="B6" s="18" t="s">
        <v>47</v>
      </c>
      <c r="C6" s="124"/>
      <c r="D6" s="110"/>
      <c r="E6" s="110"/>
      <c r="F6" s="110"/>
      <c r="G6" s="9"/>
      <c r="H6" s="8"/>
      <c r="I6" s="1"/>
      <c r="J6" s="1"/>
      <c r="K6" s="104"/>
      <c r="L6" s="104"/>
      <c r="M6" s="104"/>
    </row>
    <row r="7" spans="1:13" ht="6.75" customHeight="1">
      <c r="A7" s="1"/>
      <c r="B7" s="19"/>
      <c r="C7" s="20"/>
      <c r="D7" s="21"/>
      <c r="E7" s="22"/>
      <c r="F7" s="20"/>
      <c r="G7" s="20"/>
      <c r="H7" s="8"/>
      <c r="I7" s="1"/>
      <c r="J7" s="1"/>
      <c r="K7" s="104"/>
      <c r="L7" s="104"/>
      <c r="M7" s="104"/>
    </row>
    <row r="8" spans="1:13" ht="21.75" customHeight="1">
      <c r="A8" s="1"/>
      <c r="B8" s="23" t="s">
        <v>18</v>
      </c>
      <c r="C8" s="24"/>
      <c r="D8" s="25"/>
      <c r="E8" s="26"/>
      <c r="F8" s="24"/>
      <c r="G8" s="9"/>
      <c r="H8" s="103"/>
      <c r="I8" s="1"/>
      <c r="J8" s="1"/>
      <c r="K8" s="104"/>
      <c r="L8" s="104"/>
      <c r="M8" s="104"/>
    </row>
    <row r="9" spans="1:13" ht="18" customHeight="1">
      <c r="A9" s="1"/>
      <c r="B9" s="6" t="s">
        <v>48</v>
      </c>
      <c r="C9" s="16"/>
      <c r="D9" s="167"/>
      <c r="E9" s="168"/>
      <c r="F9" s="169"/>
      <c r="G9" s="169"/>
      <c r="H9" s="102"/>
      <c r="I9" s="1"/>
      <c r="J9" s="1"/>
      <c r="K9" s="104"/>
      <c r="L9" s="104"/>
      <c r="M9" s="104"/>
    </row>
    <row r="10" spans="1:13" ht="5.25" customHeight="1">
      <c r="A10" s="1"/>
      <c r="B10" s="6"/>
      <c r="C10" s="9"/>
      <c r="D10" s="10"/>
      <c r="E10" s="11"/>
      <c r="F10" s="9"/>
      <c r="G10" s="9"/>
      <c r="H10" s="8"/>
      <c r="I10" s="1"/>
      <c r="J10" s="1"/>
      <c r="K10" s="104"/>
      <c r="L10" s="104"/>
      <c r="M10" s="104"/>
    </row>
    <row r="11" spans="1:13" ht="16.5" customHeight="1">
      <c r="A11" s="1"/>
      <c r="B11" s="27" t="s">
        <v>44</v>
      </c>
      <c r="C11" s="16"/>
      <c r="D11" s="7" t="s">
        <v>17</v>
      </c>
      <c r="E11" s="170"/>
      <c r="F11" s="171"/>
      <c r="G11" s="157" t="s">
        <v>64</v>
      </c>
      <c r="H11" s="8"/>
      <c r="I11" s="1"/>
      <c r="J11" s="1"/>
      <c r="K11" s="104"/>
      <c r="L11" s="104"/>
      <c r="M11" s="104"/>
    </row>
    <row r="12" spans="1:13" ht="13.5" customHeight="1" thickBot="1">
      <c r="A12" s="1"/>
      <c r="B12" s="55"/>
      <c r="C12" s="12"/>
      <c r="D12" s="12"/>
      <c r="E12" s="13"/>
      <c r="F12" s="62"/>
      <c r="G12" s="158"/>
      <c r="H12" s="14"/>
      <c r="I12" s="1"/>
      <c r="J12" s="1"/>
      <c r="K12" s="104"/>
      <c r="L12" s="104"/>
      <c r="M12" s="104"/>
    </row>
    <row r="13" spans="1:13" ht="14.25" thickTop="1">
      <c r="A13" s="2"/>
      <c r="B13" s="2" t="s">
        <v>14</v>
      </c>
      <c r="C13" s="2"/>
      <c r="D13" s="2"/>
      <c r="E13" s="2"/>
      <c r="F13" s="2"/>
      <c r="G13" s="2"/>
      <c r="H13" s="2" t="s">
        <v>68</v>
      </c>
      <c r="I13" s="2"/>
      <c r="J13" s="2"/>
      <c r="K13" s="28"/>
      <c r="L13" s="28"/>
      <c r="M13" s="28"/>
    </row>
    <row r="14" spans="1:13" ht="13.5">
      <c r="A14" s="2"/>
      <c r="B14" s="33" t="s">
        <v>2</v>
      </c>
      <c r="C14" s="33" t="s">
        <v>4</v>
      </c>
      <c r="D14" s="33" t="s">
        <v>3</v>
      </c>
      <c r="E14" s="172" t="s">
        <v>15</v>
      </c>
      <c r="F14" s="172"/>
      <c r="G14" s="2"/>
      <c r="H14" s="2"/>
      <c r="I14" s="2"/>
      <c r="J14" s="2"/>
      <c r="K14" s="28"/>
      <c r="L14" s="28"/>
      <c r="M14" s="28"/>
    </row>
    <row r="15" spans="1:13" ht="14.25">
      <c r="A15" s="2"/>
      <c r="B15" s="33" t="s">
        <v>0</v>
      </c>
      <c r="C15" s="34" t="str">
        <f>E15+F15&amp;"名×700円"</f>
        <v>0名×700円</v>
      </c>
      <c r="D15" s="35">
        <f>700*(E15+F15)</f>
        <v>0</v>
      </c>
      <c r="E15" s="63">
        <f>COUNTA('男子'!E6:E55)</f>
        <v>0</v>
      </c>
      <c r="F15" s="64">
        <f>COUNTA('女子'!E6:E55)</f>
        <v>0</v>
      </c>
      <c r="G15" s="2"/>
      <c r="H15" s="2"/>
      <c r="I15" s="2"/>
      <c r="J15" s="2"/>
      <c r="K15" s="28"/>
      <c r="L15" s="28"/>
      <c r="M15" s="28"/>
    </row>
    <row r="16" spans="1:13" ht="15" thickBot="1">
      <c r="A16" s="2"/>
      <c r="B16" s="53" t="s">
        <v>31</v>
      </c>
      <c r="C16" s="38" t="str">
        <f>E16+F16&amp;"×1500円"</f>
        <v>0×1500円</v>
      </c>
      <c r="D16" s="39">
        <f>1500*(E16+F16)</f>
        <v>0</v>
      </c>
      <c r="E16" s="81">
        <f>COUNTIF('男子'!T7:T9,"&gt;0")</f>
        <v>0</v>
      </c>
      <c r="F16" s="82">
        <f>COUNTIF('女子'!T7:T9,"&gt;0")</f>
        <v>0</v>
      </c>
      <c r="G16" s="2"/>
      <c r="H16" s="2"/>
      <c r="I16" s="2"/>
      <c r="J16" s="2"/>
      <c r="K16" s="28"/>
      <c r="L16" s="28"/>
      <c r="M16" s="28"/>
    </row>
    <row r="17" spans="1:13" ht="13.5" customHeight="1" thickTop="1">
      <c r="A17" s="2"/>
      <c r="B17" s="42" t="s">
        <v>10</v>
      </c>
      <c r="C17" s="36"/>
      <c r="D17" s="37">
        <f>SUM(D15:D16)</f>
        <v>0</v>
      </c>
      <c r="E17" s="159"/>
      <c r="F17" s="159"/>
      <c r="G17" s="2"/>
      <c r="H17" s="2"/>
      <c r="I17" s="2"/>
      <c r="J17" s="2"/>
      <c r="K17" s="28"/>
      <c r="L17" s="28"/>
      <c r="M17" s="28"/>
    </row>
    <row r="18" spans="1:13" ht="11.25" customHeight="1" hidden="1">
      <c r="A18" s="120">
        <v>430100</v>
      </c>
      <c r="B18" s="97">
        <f>C3</f>
        <v>0</v>
      </c>
      <c r="C18" s="97">
        <f>C4</f>
        <v>0</v>
      </c>
      <c r="D18" s="97">
        <f>C5</f>
        <v>0</v>
      </c>
      <c r="E18" s="99">
        <f>C6</f>
        <v>0</v>
      </c>
      <c r="F18" s="99">
        <f>C9</f>
        <v>0</v>
      </c>
      <c r="G18" s="98">
        <f>C11</f>
        <v>0</v>
      </c>
      <c r="H18" s="98">
        <f>E11</f>
        <v>0</v>
      </c>
      <c r="I18" s="121">
        <f>F9</f>
        <v>0</v>
      </c>
      <c r="J18" s="122">
        <f>D17</f>
        <v>0</v>
      </c>
      <c r="K18" s="105"/>
      <c r="L18" s="105"/>
      <c r="M18" s="28"/>
    </row>
    <row r="19" spans="1:13" ht="16.5" customHeight="1">
      <c r="A19" s="2"/>
      <c r="B19" s="65" t="s">
        <v>1</v>
      </c>
      <c r="C19" s="66"/>
      <c r="D19" s="66"/>
      <c r="E19" s="66"/>
      <c r="F19" s="66"/>
      <c r="G19" s="66"/>
      <c r="H19" s="66"/>
      <c r="I19" s="66"/>
      <c r="J19" s="66"/>
      <c r="K19" s="106"/>
      <c r="L19" s="28"/>
      <c r="M19" s="28"/>
    </row>
    <row r="20" spans="1:13" ht="31.5" customHeight="1" thickBot="1">
      <c r="A20" s="2"/>
      <c r="B20" s="156" t="s">
        <v>62</v>
      </c>
      <c r="C20" s="156"/>
      <c r="D20" s="156"/>
      <c r="E20" s="156"/>
      <c r="F20" s="156"/>
      <c r="G20" s="156"/>
      <c r="H20" s="156"/>
      <c r="I20" s="156"/>
      <c r="J20" s="156"/>
      <c r="K20" s="107"/>
      <c r="L20" s="28"/>
      <c r="M20" s="28"/>
    </row>
    <row r="21" spans="1:13" ht="17.25" customHeight="1" thickBot="1" thickTop="1">
      <c r="A21" s="155" t="s">
        <v>65</v>
      </c>
      <c r="B21" s="154" t="str">
        <f>C3&amp;".xls"</f>
        <v>.xls</v>
      </c>
      <c r="C21" s="65"/>
      <c r="D21" s="70"/>
      <c r="E21" s="65"/>
      <c r="F21" s="65"/>
      <c r="G21" s="65"/>
      <c r="H21" s="65"/>
      <c r="I21" s="65"/>
      <c r="J21" s="65"/>
      <c r="K21" s="108"/>
      <c r="L21" s="28"/>
      <c r="M21" s="28"/>
    </row>
    <row r="22" spans="1:13" ht="61.5" customHeight="1" thickTop="1">
      <c r="A22" s="2"/>
      <c r="B22" s="156" t="s">
        <v>61</v>
      </c>
      <c r="C22" s="165"/>
      <c r="D22" s="165"/>
      <c r="E22" s="165"/>
      <c r="F22" s="165"/>
      <c r="G22" s="165"/>
      <c r="H22" s="165"/>
      <c r="I22" s="165"/>
      <c r="J22" s="165"/>
      <c r="K22" s="109"/>
      <c r="L22" s="28"/>
      <c r="M22" s="28"/>
    </row>
    <row r="23" spans="1:10" ht="39.75" customHeight="1">
      <c r="A23" s="1"/>
      <c r="B23" s="156" t="s">
        <v>63</v>
      </c>
      <c r="C23" s="156"/>
      <c r="D23" s="156"/>
      <c r="E23" s="156"/>
      <c r="F23" s="156"/>
      <c r="G23" s="156"/>
      <c r="H23" s="156"/>
      <c r="I23" s="156"/>
      <c r="J23" s="156"/>
    </row>
    <row r="24" spans="1:13" ht="105.75" customHeight="1">
      <c r="A24" s="2"/>
      <c r="B24" s="156" t="s">
        <v>70</v>
      </c>
      <c r="C24" s="156"/>
      <c r="D24" s="156"/>
      <c r="E24" s="156"/>
      <c r="F24" s="156"/>
      <c r="G24" s="156"/>
      <c r="H24" s="156"/>
      <c r="I24" s="156"/>
      <c r="J24" s="156"/>
      <c r="K24" s="107"/>
      <c r="L24" s="28"/>
      <c r="M24" s="28"/>
    </row>
  </sheetData>
  <sheetProtection sheet="1" objects="1" scenarios="1" selectLockedCells="1"/>
  <mergeCells count="13">
    <mergeCell ref="B1:G1"/>
    <mergeCell ref="D9:E9"/>
    <mergeCell ref="F9:G9"/>
    <mergeCell ref="B20:J20"/>
    <mergeCell ref="E11:F11"/>
    <mergeCell ref="E14:F14"/>
    <mergeCell ref="B24:J24"/>
    <mergeCell ref="G11:G12"/>
    <mergeCell ref="E17:F17"/>
    <mergeCell ref="C3:D3"/>
    <mergeCell ref="B23:J23"/>
    <mergeCell ref="C5:F5"/>
    <mergeCell ref="B22:J22"/>
  </mergeCells>
  <dataValidations count="3">
    <dataValidation allowBlank="1" showInputMessage="1" showErrorMessage="1" imeMode="on" sqref="C11 C5:F5 C9"/>
    <dataValidation allowBlank="1" showInputMessage="1" showErrorMessage="1" imeMode="off" sqref="C6 C4 E11:F11"/>
    <dataValidation type="textLength" operator="lessThan" allowBlank="1" showErrorMessage="1" errorTitle="文字数オーバー" error="チーム（所属）名は８文字以内です。" imeMode="on" sqref="C3:D3">
      <formula1>8</formula1>
    </dataValidation>
  </dataValidations>
  <printOptions/>
  <pageMargins left="0.3937007874015748" right="0.31496062992125984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showGridLines="0" zoomScalePageLayoutView="0" workbookViewId="0" topLeftCell="A1">
      <selection activeCell="D6" sqref="D6"/>
    </sheetView>
  </sheetViews>
  <sheetFormatPr defaultColWidth="9.00390625" defaultRowHeight="13.5"/>
  <cols>
    <col min="1" max="1" width="3.00390625" style="15" customWidth="1"/>
    <col min="2" max="2" width="15.50390625" style="15" customWidth="1"/>
    <col min="3" max="3" width="16.25390625" style="15" customWidth="1"/>
    <col min="4" max="4" width="3.625" style="15" customWidth="1"/>
    <col min="5" max="5" width="14.00390625" style="15" customWidth="1"/>
    <col min="6" max="6" width="8.00390625" style="15" customWidth="1"/>
    <col min="7" max="9" width="6.125" style="15" customWidth="1"/>
    <col min="10" max="10" width="9.00390625" style="28" hidden="1" customWidth="1"/>
    <col min="11" max="11" width="4.375" style="28" hidden="1" customWidth="1"/>
    <col min="12" max="12" width="10.50390625" style="15" hidden="1" customWidth="1"/>
    <col min="13" max="14" width="11.125" style="15" hidden="1" customWidth="1"/>
    <col min="15" max="15" width="7.25390625" style="15" hidden="1" customWidth="1"/>
    <col min="16" max="19" width="9.00390625" style="15" hidden="1" customWidth="1"/>
    <col min="20" max="25" width="10.00390625" style="15" hidden="1" customWidth="1"/>
    <col min="26" max="16384" width="9.00390625" style="15" customWidth="1"/>
  </cols>
  <sheetData>
    <row r="1" spans="1:15" ht="20.25" customHeight="1" thickBot="1">
      <c r="A1" s="100"/>
      <c r="B1" s="92" t="s">
        <v>52</v>
      </c>
      <c r="C1" s="31"/>
      <c r="E1" s="173" t="str">
        <f>"　　　学校長名：  "&amp;'所属データ'!$C$9&amp;"　　印"</f>
        <v>　　　学校長名：  　　印</v>
      </c>
      <c r="F1" s="173"/>
      <c r="G1" s="173"/>
      <c r="H1" s="173"/>
      <c r="I1" s="173"/>
      <c r="L1" s="17"/>
      <c r="M1" s="17"/>
      <c r="N1" s="17"/>
      <c r="O1" s="17"/>
    </row>
    <row r="2" spans="1:15" ht="14.25" customHeight="1">
      <c r="A2" s="100"/>
      <c r="B2" s="178" t="str">
        <f>"学校名："&amp;'所属データ'!$C$3</f>
        <v>学校名：</v>
      </c>
      <c r="C2" s="179"/>
      <c r="E2" s="80"/>
      <c r="F2" s="125">
        <f>IF(MAX(K6:K64)&gt;1,"リレー違反エントリー","")</f>
      </c>
      <c r="G2" s="184" t="s">
        <v>32</v>
      </c>
      <c r="H2" s="185"/>
      <c r="I2" s="186"/>
      <c r="L2" s="17"/>
      <c r="M2" s="17"/>
      <c r="N2" s="17"/>
      <c r="O2" s="17"/>
    </row>
    <row r="3" spans="1:15" ht="14.25" customHeight="1" thickBot="1">
      <c r="A3" s="84"/>
      <c r="B3" s="180" t="str">
        <f>"責任者名："&amp;'所属データ'!$C$11</f>
        <v>責任者名：</v>
      </c>
      <c r="C3" s="181"/>
      <c r="F3" s="80">
        <f>IF(OR(COUNTA(G6:G55)&gt;6,COUNTA(H6:H55)&gt;6,COUNTA(I6:I55)&gt;6),"人数オーバー","")</f>
      </c>
      <c r="G3" s="136" t="s">
        <v>33</v>
      </c>
      <c r="H3" s="137" t="s">
        <v>34</v>
      </c>
      <c r="I3" s="138" t="s">
        <v>35</v>
      </c>
      <c r="J3" s="17" t="s">
        <v>30</v>
      </c>
      <c r="K3" s="17"/>
      <c r="L3" s="17"/>
      <c r="M3" s="17"/>
      <c r="N3" s="17"/>
      <c r="O3" s="17"/>
    </row>
    <row r="4" spans="1:15" ht="12" customHeight="1">
      <c r="A4" s="176" t="s">
        <v>8</v>
      </c>
      <c r="B4" s="30" t="s">
        <v>7</v>
      </c>
      <c r="C4" s="30" t="s">
        <v>6</v>
      </c>
      <c r="D4" s="174" t="s">
        <v>11</v>
      </c>
      <c r="E4" s="182" t="s">
        <v>19</v>
      </c>
      <c r="F4" s="183"/>
      <c r="G4" s="140" t="s">
        <v>60</v>
      </c>
      <c r="H4" s="140" t="s">
        <v>60</v>
      </c>
      <c r="I4" s="141" t="s">
        <v>60</v>
      </c>
      <c r="L4" s="17"/>
      <c r="M4" s="17"/>
      <c r="N4" s="17"/>
      <c r="O4" s="17"/>
    </row>
    <row r="5" spans="1:15" ht="13.5" customHeight="1" thickBot="1">
      <c r="A5" s="177"/>
      <c r="B5" s="32" t="s">
        <v>9</v>
      </c>
      <c r="C5" s="32" t="s">
        <v>9</v>
      </c>
      <c r="D5" s="175"/>
      <c r="E5" s="91" t="s">
        <v>12</v>
      </c>
      <c r="F5" s="126" t="s">
        <v>60</v>
      </c>
      <c r="G5" s="139"/>
      <c r="H5" s="139"/>
      <c r="I5" s="142"/>
      <c r="J5" s="29">
        <f>COUNTA(B6:B55)</f>
        <v>0</v>
      </c>
      <c r="K5" s="29"/>
      <c r="L5" s="17" t="s">
        <v>49</v>
      </c>
      <c r="M5" s="17" t="s">
        <v>50</v>
      </c>
      <c r="N5" s="17" t="s">
        <v>51</v>
      </c>
      <c r="O5" s="17">
        <f>IF(COUNTIF(T7:T12,"&gt;0")&gt;1,1,0)</f>
        <v>0</v>
      </c>
    </row>
    <row r="6" spans="1:25" ht="14.25" customHeight="1">
      <c r="A6" s="56">
        <v>1</v>
      </c>
      <c r="B6" s="43"/>
      <c r="C6" s="43"/>
      <c r="D6" s="44"/>
      <c r="E6" s="127"/>
      <c r="F6" s="130"/>
      <c r="G6" s="118"/>
      <c r="H6" s="86"/>
      <c r="I6" s="72"/>
      <c r="J6" s="28">
        <f>'所属データ'!$A$18</f>
        <v>430100</v>
      </c>
      <c r="K6" s="28">
        <f aca="true" t="shared" si="0" ref="K6:K37">COUNTA(G6:I6)</f>
        <v>0</v>
      </c>
      <c r="L6" s="28">
        <f aca="true" t="shared" si="1" ref="L6:L37">IF(G6="","",$J6*1000+100+$A6)</f>
      </c>
      <c r="M6" s="28">
        <f aca="true" t="shared" si="2" ref="M6:M37">IF(H6="","",$J6*1000+100+$A6)</f>
      </c>
      <c r="N6" s="28">
        <f aca="true" t="shared" si="3" ref="N6:N37">IF(I6="","",$J6*1000+100+$A6)</f>
      </c>
      <c r="O6" s="28"/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4" t="s">
        <v>25</v>
      </c>
      <c r="V6" s="74" t="s">
        <v>26</v>
      </c>
      <c r="W6" s="74" t="s">
        <v>27</v>
      </c>
      <c r="X6" s="74" t="s">
        <v>28</v>
      </c>
      <c r="Y6" s="74" t="s">
        <v>29</v>
      </c>
    </row>
    <row r="7" spans="1:25" ht="14.25" customHeight="1">
      <c r="A7" s="57">
        <v>2</v>
      </c>
      <c r="B7" s="43"/>
      <c r="C7" s="43"/>
      <c r="D7" s="44"/>
      <c r="E7" s="128"/>
      <c r="F7" s="131"/>
      <c r="G7" s="118"/>
      <c r="H7" s="86"/>
      <c r="I7" s="72"/>
      <c r="J7" s="28">
        <f>'所属データ'!$A$18</f>
        <v>430100</v>
      </c>
      <c r="K7" s="28">
        <f t="shared" si="0"/>
        <v>0</v>
      </c>
      <c r="L7" s="28">
        <f t="shared" si="1"/>
      </c>
      <c r="M7" s="28">
        <f t="shared" si="2"/>
      </c>
      <c r="N7" s="28">
        <f t="shared" si="3"/>
      </c>
      <c r="O7" s="28">
        <f>IF(T7="","","男４")</f>
      </c>
      <c r="P7" s="75">
        <f>'所属データ'!$A$18+1100</f>
        <v>431200</v>
      </c>
      <c r="Q7" s="75">
        <f>'所属データ'!$C$3</f>
        <v>0</v>
      </c>
      <c r="S7" s="143">
        <f>G5</f>
        <v>0</v>
      </c>
      <c r="T7" s="15">
        <f>IF(ISERROR(SMALL($L$6:$L$78,1)),"",SMALL($L$6:$L$78,1))</f>
      </c>
      <c r="U7" s="15">
        <f>IF(ISERROR(SMALL($L$6:$L$78,2)),"",SMALL($L$6:$L$78,2))</f>
      </c>
      <c r="V7" s="15">
        <f>IF(ISERROR(SMALL($L$6:$L$78,3)),"",SMALL($L$6:$L$78,3))</f>
      </c>
      <c r="W7" s="15">
        <f>IF(ISERROR(SMALL($L$6:$L$78,4)),"",SMALL($L$6:$L$78,4))</f>
      </c>
      <c r="X7" s="15">
        <f>IF(ISERROR(SMALL($L$6:$L$78,5)),"",SMALL($L$6:$L$78,5))</f>
      </c>
      <c r="Y7" s="15">
        <f>IF(ISERROR(SMALL($L$6:$L$78,6)),"",SMALL($L$6:$L$78,6))</f>
      </c>
    </row>
    <row r="8" spans="1:25" ht="14.25" customHeight="1">
      <c r="A8" s="57">
        <v>3</v>
      </c>
      <c r="B8" s="43"/>
      <c r="C8" s="43"/>
      <c r="D8" s="44"/>
      <c r="E8" s="128"/>
      <c r="F8" s="131"/>
      <c r="G8" s="118"/>
      <c r="H8" s="86"/>
      <c r="I8" s="72"/>
      <c r="J8" s="28">
        <f>'所属データ'!$A$18</f>
        <v>430100</v>
      </c>
      <c r="K8" s="28">
        <f t="shared" si="0"/>
        <v>0</v>
      </c>
      <c r="L8" s="28">
        <f t="shared" si="1"/>
      </c>
      <c r="M8" s="28">
        <f t="shared" si="2"/>
      </c>
      <c r="N8" s="28">
        <f t="shared" si="3"/>
      </c>
      <c r="O8" s="28">
        <f>IF(T8="","","男５")</f>
      </c>
      <c r="P8" s="75">
        <f>'所属データ'!$A$18+1200</f>
        <v>431300</v>
      </c>
      <c r="Q8" s="75">
        <f>'所属データ'!$C$3</f>
        <v>0</v>
      </c>
      <c r="S8" s="143">
        <f>H5</f>
        <v>0</v>
      </c>
      <c r="T8" s="15">
        <f>IF(ISERROR(SMALL($M$6:$M$78,1)),"",SMALL($M$6:$M$78,1))</f>
      </c>
      <c r="U8" s="15">
        <f>IF(ISERROR(SMALL($M$6:$M$78,2)),"",SMALL($M$6:$M$78,2))</f>
      </c>
      <c r="V8" s="15">
        <f>IF(ISERROR(SMALL($M$6:$M$78,3)),"",SMALL($M$6:$M$78,3))</f>
      </c>
      <c r="W8" s="15">
        <f>IF(ISERROR(SMALL($M$6:$M$78,4)),"",SMALL($M$6:$M$78,4))</f>
      </c>
      <c r="X8" s="15">
        <f>IF(ISERROR(SMALL($M$6:$M$78,5)),"",SMALL($M$6:$M$78,5))</f>
      </c>
      <c r="Y8" s="15">
        <f>IF(ISERROR(SMALL($M$6:$M$78,6)),"",SMALL($M$6:$M$78,6))</f>
      </c>
    </row>
    <row r="9" spans="1:25" ht="14.25" customHeight="1">
      <c r="A9" s="57">
        <v>4</v>
      </c>
      <c r="B9" s="43"/>
      <c r="C9" s="43"/>
      <c r="D9" s="44"/>
      <c r="E9" s="128"/>
      <c r="F9" s="131"/>
      <c r="G9" s="118"/>
      <c r="H9" s="86"/>
      <c r="I9" s="72"/>
      <c r="J9" s="28">
        <f>'所属データ'!$A$18</f>
        <v>430100</v>
      </c>
      <c r="K9" s="28">
        <f t="shared" si="0"/>
        <v>0</v>
      </c>
      <c r="L9" s="28">
        <f t="shared" si="1"/>
      </c>
      <c r="M9" s="28">
        <f t="shared" si="2"/>
      </c>
      <c r="N9" s="28">
        <f t="shared" si="3"/>
      </c>
      <c r="O9" s="28">
        <f>IF(T9="","","男６")</f>
      </c>
      <c r="P9" s="75">
        <f>'所属データ'!$A$18+1300</f>
        <v>431400</v>
      </c>
      <c r="Q9" s="75">
        <f>'所属データ'!$C$3</f>
        <v>0</v>
      </c>
      <c r="S9" s="143">
        <f>I5</f>
        <v>0</v>
      </c>
      <c r="T9" s="15">
        <f>IF(ISERROR(SMALL($N$6:$N$78,1)),"",SMALL($N$6:$N$78,1))</f>
      </c>
      <c r="U9" s="15">
        <f>IF(ISERROR(SMALL($N$6:$N$78,2)),"",SMALL($N$6:$N$78,2))</f>
      </c>
      <c r="V9" s="15">
        <f>IF(ISERROR(SMALL($N$6:$N$78,3)),"",SMALL($N$6:$N$78,3))</f>
      </c>
      <c r="W9" s="15">
        <f>IF(ISERROR(SMALL($N$6:$N$78,4)),"",SMALL($N$6:$N$78,4))</f>
      </c>
      <c r="X9" s="15">
        <f>IF(ISERROR(SMALL($N$6:$N$78,5)),"",SMALL($N$6:$N$78,5))</f>
      </c>
      <c r="Y9" s="15">
        <f>IF(ISERROR(SMALL($N$6:$N$78,6)),"",SMALL($N$6:$N$78,6))</f>
      </c>
    </row>
    <row r="10" spans="1:17" ht="14.25" customHeight="1" thickBot="1">
      <c r="A10" s="58">
        <v>5</v>
      </c>
      <c r="B10" s="45"/>
      <c r="C10" s="45"/>
      <c r="D10" s="46"/>
      <c r="E10" s="129"/>
      <c r="F10" s="132"/>
      <c r="G10" s="119"/>
      <c r="H10" s="87"/>
      <c r="I10" s="73"/>
      <c r="J10" s="28">
        <f>'所属データ'!$A$18</f>
        <v>430100</v>
      </c>
      <c r="K10" s="28">
        <f t="shared" si="0"/>
        <v>0</v>
      </c>
      <c r="L10" s="28">
        <f t="shared" si="1"/>
      </c>
      <c r="M10" s="28">
        <f t="shared" si="2"/>
      </c>
      <c r="N10" s="28">
        <f t="shared" si="3"/>
      </c>
      <c r="O10" s="28">
        <f>IF(T10="","","5-B")</f>
      </c>
      <c r="P10" s="75"/>
      <c r="Q10" s="75"/>
    </row>
    <row r="11" spans="1:17" ht="14.25" customHeight="1">
      <c r="A11" s="56">
        <v>6</v>
      </c>
      <c r="B11" s="43"/>
      <c r="C11" s="43"/>
      <c r="D11" s="44"/>
      <c r="E11" s="127"/>
      <c r="F11" s="130"/>
      <c r="G11" s="118"/>
      <c r="H11" s="86"/>
      <c r="I11" s="72"/>
      <c r="J11" s="28">
        <f>'所属データ'!$A$18</f>
        <v>430100</v>
      </c>
      <c r="K11" s="28">
        <f t="shared" si="0"/>
        <v>0</v>
      </c>
      <c r="L11" s="28">
        <f t="shared" si="1"/>
      </c>
      <c r="M11" s="28">
        <f t="shared" si="2"/>
      </c>
      <c r="N11" s="28">
        <f t="shared" si="3"/>
      </c>
      <c r="O11" s="28">
        <f>IF(T11="","","6-A")</f>
      </c>
      <c r="P11" s="75"/>
      <c r="Q11" s="75"/>
    </row>
    <row r="12" spans="1:17" ht="14.25" customHeight="1">
      <c r="A12" s="57">
        <v>7</v>
      </c>
      <c r="B12" s="43"/>
      <c r="C12" s="43"/>
      <c r="D12" s="44"/>
      <c r="E12" s="128"/>
      <c r="F12" s="131"/>
      <c r="G12" s="118"/>
      <c r="H12" s="86"/>
      <c r="I12" s="72"/>
      <c r="J12" s="28">
        <f>'所属データ'!$A$18</f>
        <v>430100</v>
      </c>
      <c r="K12" s="28">
        <f t="shared" si="0"/>
        <v>0</v>
      </c>
      <c r="L12" s="28">
        <f t="shared" si="1"/>
      </c>
      <c r="M12" s="28">
        <f t="shared" si="2"/>
      </c>
      <c r="N12" s="28">
        <f t="shared" si="3"/>
      </c>
      <c r="O12" s="28">
        <f>IF(T12="","","6-B")</f>
      </c>
      <c r="P12" s="75"/>
      <c r="Q12" s="75"/>
    </row>
    <row r="13" spans="1:15" ht="14.25" customHeight="1">
      <c r="A13" s="57">
        <v>8</v>
      </c>
      <c r="B13" s="43"/>
      <c r="C13" s="43"/>
      <c r="D13" s="44"/>
      <c r="E13" s="128"/>
      <c r="F13" s="131"/>
      <c r="G13" s="118"/>
      <c r="H13" s="86"/>
      <c r="I13" s="72"/>
      <c r="J13" s="28">
        <f>'所属データ'!$A$18</f>
        <v>430100</v>
      </c>
      <c r="K13" s="28">
        <f t="shared" si="0"/>
        <v>0</v>
      </c>
      <c r="L13" s="28">
        <f t="shared" si="1"/>
      </c>
      <c r="M13" s="28">
        <f t="shared" si="2"/>
      </c>
      <c r="N13" s="28">
        <f t="shared" si="3"/>
      </c>
      <c r="O13" s="17"/>
    </row>
    <row r="14" spans="1:15" ht="14.25" customHeight="1">
      <c r="A14" s="57">
        <v>9</v>
      </c>
      <c r="B14" s="43"/>
      <c r="C14" s="43"/>
      <c r="D14" s="44"/>
      <c r="E14" s="128"/>
      <c r="F14" s="131"/>
      <c r="G14" s="118"/>
      <c r="H14" s="86"/>
      <c r="I14" s="72"/>
      <c r="J14" s="28">
        <f>'所属データ'!$A$18</f>
        <v>430100</v>
      </c>
      <c r="K14" s="28">
        <f t="shared" si="0"/>
        <v>0</v>
      </c>
      <c r="L14" s="28">
        <f t="shared" si="1"/>
      </c>
      <c r="M14" s="28">
        <f t="shared" si="2"/>
      </c>
      <c r="N14" s="28">
        <f t="shared" si="3"/>
      </c>
      <c r="O14" s="17"/>
    </row>
    <row r="15" spans="1:15" ht="14.25" customHeight="1" thickBot="1">
      <c r="A15" s="58">
        <v>10</v>
      </c>
      <c r="B15" s="45"/>
      <c r="C15" s="45"/>
      <c r="D15" s="46"/>
      <c r="E15" s="129"/>
      <c r="F15" s="132"/>
      <c r="G15" s="119"/>
      <c r="H15" s="87"/>
      <c r="I15" s="73"/>
      <c r="J15" s="28">
        <f>'所属データ'!$A$18</f>
        <v>430100</v>
      </c>
      <c r="K15" s="28">
        <f t="shared" si="0"/>
        <v>0</v>
      </c>
      <c r="L15" s="28">
        <f t="shared" si="1"/>
      </c>
      <c r="M15" s="28">
        <f t="shared" si="2"/>
      </c>
      <c r="N15" s="28">
        <f t="shared" si="3"/>
      </c>
      <c r="O15" s="17"/>
    </row>
    <row r="16" spans="1:15" ht="14.25" customHeight="1">
      <c r="A16" s="56">
        <v>11</v>
      </c>
      <c r="B16" s="43"/>
      <c r="C16" s="43"/>
      <c r="D16" s="44"/>
      <c r="E16" s="127"/>
      <c r="F16" s="130"/>
      <c r="G16" s="118"/>
      <c r="H16" s="86"/>
      <c r="I16" s="72"/>
      <c r="J16" s="28">
        <f>'所属データ'!$A$18</f>
        <v>430100</v>
      </c>
      <c r="K16" s="28">
        <f t="shared" si="0"/>
        <v>0</v>
      </c>
      <c r="L16" s="28">
        <f t="shared" si="1"/>
      </c>
      <c r="M16" s="28">
        <f t="shared" si="2"/>
      </c>
      <c r="N16" s="28">
        <f t="shared" si="3"/>
      </c>
      <c r="O16" s="17"/>
    </row>
    <row r="17" spans="1:15" ht="14.25" customHeight="1">
      <c r="A17" s="57">
        <v>12</v>
      </c>
      <c r="B17" s="43"/>
      <c r="C17" s="43"/>
      <c r="D17" s="44"/>
      <c r="E17" s="128"/>
      <c r="F17" s="131"/>
      <c r="G17" s="118"/>
      <c r="H17" s="86"/>
      <c r="I17" s="72"/>
      <c r="J17" s="28">
        <f>'所属データ'!$A$18</f>
        <v>430100</v>
      </c>
      <c r="K17" s="28">
        <f t="shared" si="0"/>
        <v>0</v>
      </c>
      <c r="L17" s="28">
        <f t="shared" si="1"/>
      </c>
      <c r="M17" s="28">
        <f t="shared" si="2"/>
      </c>
      <c r="N17" s="28">
        <f t="shared" si="3"/>
      </c>
      <c r="O17" s="17"/>
    </row>
    <row r="18" spans="1:15" ht="14.25" customHeight="1">
      <c r="A18" s="57">
        <v>13</v>
      </c>
      <c r="B18" s="43"/>
      <c r="C18" s="43"/>
      <c r="D18" s="44"/>
      <c r="E18" s="128"/>
      <c r="F18" s="131"/>
      <c r="G18" s="118"/>
      <c r="H18" s="86"/>
      <c r="I18" s="72"/>
      <c r="J18" s="28">
        <f>'所属データ'!$A$18</f>
        <v>430100</v>
      </c>
      <c r="K18" s="28">
        <f t="shared" si="0"/>
        <v>0</v>
      </c>
      <c r="L18" s="28">
        <f t="shared" si="1"/>
      </c>
      <c r="M18" s="28">
        <f t="shared" si="2"/>
      </c>
      <c r="N18" s="28">
        <f t="shared" si="3"/>
      </c>
      <c r="O18" s="17"/>
    </row>
    <row r="19" spans="1:15" ht="14.25" customHeight="1">
      <c r="A19" s="57">
        <v>14</v>
      </c>
      <c r="B19" s="43"/>
      <c r="C19" s="43"/>
      <c r="D19" s="44"/>
      <c r="E19" s="128"/>
      <c r="F19" s="131"/>
      <c r="G19" s="118"/>
      <c r="H19" s="86"/>
      <c r="I19" s="72"/>
      <c r="J19" s="28">
        <f>'所属データ'!$A$18</f>
        <v>430100</v>
      </c>
      <c r="K19" s="28">
        <f t="shared" si="0"/>
        <v>0</v>
      </c>
      <c r="L19" s="28">
        <f t="shared" si="1"/>
      </c>
      <c r="M19" s="28">
        <f t="shared" si="2"/>
      </c>
      <c r="N19" s="28">
        <f t="shared" si="3"/>
      </c>
      <c r="O19" s="17"/>
    </row>
    <row r="20" spans="1:15" ht="14.25" customHeight="1" thickBot="1">
      <c r="A20" s="58">
        <v>15</v>
      </c>
      <c r="B20" s="45"/>
      <c r="C20" s="45"/>
      <c r="D20" s="46"/>
      <c r="E20" s="129"/>
      <c r="F20" s="132"/>
      <c r="G20" s="119"/>
      <c r="H20" s="87"/>
      <c r="I20" s="73"/>
      <c r="J20" s="28">
        <f>'所属データ'!$A$18</f>
        <v>430100</v>
      </c>
      <c r="K20" s="28">
        <f t="shared" si="0"/>
        <v>0</v>
      </c>
      <c r="L20" s="28">
        <f t="shared" si="1"/>
      </c>
      <c r="M20" s="28">
        <f t="shared" si="2"/>
      </c>
      <c r="N20" s="28">
        <f t="shared" si="3"/>
      </c>
      <c r="O20" s="17"/>
    </row>
    <row r="21" spans="1:15" ht="14.25" customHeight="1">
      <c r="A21" s="56">
        <v>16</v>
      </c>
      <c r="B21" s="43"/>
      <c r="C21" s="43"/>
      <c r="D21" s="44"/>
      <c r="E21" s="127"/>
      <c r="F21" s="130"/>
      <c r="G21" s="118"/>
      <c r="H21" s="86"/>
      <c r="I21" s="72"/>
      <c r="J21" s="28">
        <f>'所属データ'!$A$18</f>
        <v>430100</v>
      </c>
      <c r="K21" s="28">
        <f t="shared" si="0"/>
        <v>0</v>
      </c>
      <c r="L21" s="28">
        <f t="shared" si="1"/>
      </c>
      <c r="M21" s="28">
        <f t="shared" si="2"/>
      </c>
      <c r="N21" s="28">
        <f t="shared" si="3"/>
      </c>
      <c r="O21" s="17"/>
    </row>
    <row r="22" spans="1:15" ht="14.25" customHeight="1">
      <c r="A22" s="57">
        <v>17</v>
      </c>
      <c r="B22" s="43"/>
      <c r="C22" s="43"/>
      <c r="D22" s="44"/>
      <c r="E22" s="128"/>
      <c r="F22" s="131"/>
      <c r="G22" s="118"/>
      <c r="H22" s="86"/>
      <c r="I22" s="72"/>
      <c r="J22" s="28">
        <f>'所属データ'!$A$18</f>
        <v>430100</v>
      </c>
      <c r="K22" s="28">
        <f t="shared" si="0"/>
        <v>0</v>
      </c>
      <c r="L22" s="28">
        <f t="shared" si="1"/>
      </c>
      <c r="M22" s="28">
        <f t="shared" si="2"/>
      </c>
      <c r="N22" s="28">
        <f t="shared" si="3"/>
      </c>
      <c r="O22" s="17"/>
    </row>
    <row r="23" spans="1:15" ht="14.25" customHeight="1">
      <c r="A23" s="57">
        <v>18</v>
      </c>
      <c r="B23" s="43"/>
      <c r="C23" s="43"/>
      <c r="D23" s="44"/>
      <c r="E23" s="128"/>
      <c r="F23" s="131"/>
      <c r="G23" s="118"/>
      <c r="H23" s="86"/>
      <c r="I23" s="72"/>
      <c r="J23" s="28">
        <f>'所属データ'!$A$18</f>
        <v>430100</v>
      </c>
      <c r="K23" s="28">
        <f t="shared" si="0"/>
        <v>0</v>
      </c>
      <c r="L23" s="28">
        <f t="shared" si="1"/>
      </c>
      <c r="M23" s="28">
        <f t="shared" si="2"/>
      </c>
      <c r="N23" s="28">
        <f t="shared" si="3"/>
      </c>
      <c r="O23" s="17"/>
    </row>
    <row r="24" spans="1:15" ht="14.25" customHeight="1">
      <c r="A24" s="57">
        <v>19</v>
      </c>
      <c r="B24" s="43"/>
      <c r="C24" s="43"/>
      <c r="D24" s="44"/>
      <c r="E24" s="128"/>
      <c r="F24" s="131"/>
      <c r="G24" s="118"/>
      <c r="H24" s="86"/>
      <c r="I24" s="72"/>
      <c r="J24" s="28">
        <f>'所属データ'!$A$18</f>
        <v>430100</v>
      </c>
      <c r="K24" s="28">
        <f t="shared" si="0"/>
        <v>0</v>
      </c>
      <c r="L24" s="28">
        <f t="shared" si="1"/>
      </c>
      <c r="M24" s="28">
        <f t="shared" si="2"/>
      </c>
      <c r="N24" s="28">
        <f t="shared" si="3"/>
      </c>
      <c r="O24" s="17"/>
    </row>
    <row r="25" spans="1:15" ht="14.25" customHeight="1" thickBot="1">
      <c r="A25" s="58">
        <v>20</v>
      </c>
      <c r="B25" s="45"/>
      <c r="C25" s="45"/>
      <c r="D25" s="46"/>
      <c r="E25" s="129"/>
      <c r="F25" s="132"/>
      <c r="G25" s="119"/>
      <c r="H25" s="87"/>
      <c r="I25" s="73"/>
      <c r="J25" s="28">
        <f>'所属データ'!$A$18</f>
        <v>430100</v>
      </c>
      <c r="K25" s="28">
        <f t="shared" si="0"/>
        <v>0</v>
      </c>
      <c r="L25" s="28">
        <f t="shared" si="1"/>
      </c>
      <c r="M25" s="28">
        <f t="shared" si="2"/>
      </c>
      <c r="N25" s="28">
        <f t="shared" si="3"/>
      </c>
      <c r="O25" s="17"/>
    </row>
    <row r="26" spans="1:15" ht="14.25" customHeight="1">
      <c r="A26" s="56">
        <v>21</v>
      </c>
      <c r="B26" s="43"/>
      <c r="C26" s="43"/>
      <c r="D26" s="44"/>
      <c r="E26" s="127"/>
      <c r="F26" s="130"/>
      <c r="G26" s="118"/>
      <c r="H26" s="86"/>
      <c r="I26" s="72"/>
      <c r="J26" s="28">
        <f>'所属データ'!$A$18</f>
        <v>430100</v>
      </c>
      <c r="K26" s="28">
        <f t="shared" si="0"/>
        <v>0</v>
      </c>
      <c r="L26" s="28">
        <f t="shared" si="1"/>
      </c>
      <c r="M26" s="28">
        <f t="shared" si="2"/>
      </c>
      <c r="N26" s="28">
        <f t="shared" si="3"/>
      </c>
      <c r="O26" s="17"/>
    </row>
    <row r="27" spans="1:15" ht="14.25" customHeight="1">
      <c r="A27" s="57">
        <v>22</v>
      </c>
      <c r="B27" s="43"/>
      <c r="C27" s="43"/>
      <c r="D27" s="44"/>
      <c r="E27" s="128"/>
      <c r="F27" s="131"/>
      <c r="G27" s="118"/>
      <c r="H27" s="86"/>
      <c r="I27" s="72"/>
      <c r="J27" s="28">
        <f>'所属データ'!$A$18</f>
        <v>430100</v>
      </c>
      <c r="K27" s="28">
        <f t="shared" si="0"/>
        <v>0</v>
      </c>
      <c r="L27" s="28">
        <f t="shared" si="1"/>
      </c>
      <c r="M27" s="28">
        <f t="shared" si="2"/>
      </c>
      <c r="N27" s="28">
        <f t="shared" si="3"/>
      </c>
      <c r="O27" s="17"/>
    </row>
    <row r="28" spans="1:15" ht="14.25" customHeight="1">
      <c r="A28" s="57">
        <v>23</v>
      </c>
      <c r="B28" s="43"/>
      <c r="C28" s="43"/>
      <c r="D28" s="44"/>
      <c r="E28" s="128"/>
      <c r="F28" s="131"/>
      <c r="G28" s="118"/>
      <c r="H28" s="86"/>
      <c r="I28" s="72"/>
      <c r="J28" s="28">
        <f>'所属データ'!$A$18</f>
        <v>430100</v>
      </c>
      <c r="K28" s="28">
        <f t="shared" si="0"/>
        <v>0</v>
      </c>
      <c r="L28" s="28">
        <f t="shared" si="1"/>
      </c>
      <c r="M28" s="28">
        <f t="shared" si="2"/>
      </c>
      <c r="N28" s="28">
        <f t="shared" si="3"/>
      </c>
      <c r="O28" s="17"/>
    </row>
    <row r="29" spans="1:15" ht="14.25" customHeight="1">
      <c r="A29" s="57">
        <v>24</v>
      </c>
      <c r="B29" s="43"/>
      <c r="C29" s="43"/>
      <c r="D29" s="44"/>
      <c r="E29" s="128"/>
      <c r="F29" s="131"/>
      <c r="G29" s="118"/>
      <c r="H29" s="86"/>
      <c r="I29" s="72"/>
      <c r="J29" s="28">
        <f>'所属データ'!$A$18</f>
        <v>430100</v>
      </c>
      <c r="K29" s="28">
        <f t="shared" si="0"/>
        <v>0</v>
      </c>
      <c r="L29" s="28">
        <f t="shared" si="1"/>
      </c>
      <c r="M29" s="28">
        <f t="shared" si="2"/>
      </c>
      <c r="N29" s="28">
        <f t="shared" si="3"/>
      </c>
      <c r="O29" s="17"/>
    </row>
    <row r="30" spans="1:15" ht="14.25" customHeight="1" thickBot="1">
      <c r="A30" s="58">
        <v>25</v>
      </c>
      <c r="B30" s="45"/>
      <c r="C30" s="45"/>
      <c r="D30" s="46"/>
      <c r="E30" s="129"/>
      <c r="F30" s="132"/>
      <c r="G30" s="119"/>
      <c r="H30" s="87"/>
      <c r="I30" s="73"/>
      <c r="J30" s="28">
        <f>'所属データ'!$A$18</f>
        <v>430100</v>
      </c>
      <c r="K30" s="28">
        <f t="shared" si="0"/>
        <v>0</v>
      </c>
      <c r="L30" s="28">
        <f t="shared" si="1"/>
      </c>
      <c r="M30" s="28">
        <f t="shared" si="2"/>
      </c>
      <c r="N30" s="28">
        <f t="shared" si="3"/>
      </c>
      <c r="O30" s="17"/>
    </row>
    <row r="31" spans="1:15" ht="14.25" customHeight="1">
      <c r="A31" s="56">
        <v>26</v>
      </c>
      <c r="B31" s="43"/>
      <c r="C31" s="43"/>
      <c r="D31" s="44"/>
      <c r="E31" s="127"/>
      <c r="F31" s="130"/>
      <c r="G31" s="118"/>
      <c r="H31" s="86"/>
      <c r="I31" s="72"/>
      <c r="J31" s="28">
        <f>'所属データ'!$A$18</f>
        <v>430100</v>
      </c>
      <c r="K31" s="28">
        <f t="shared" si="0"/>
        <v>0</v>
      </c>
      <c r="L31" s="28">
        <f t="shared" si="1"/>
      </c>
      <c r="M31" s="28">
        <f t="shared" si="2"/>
      </c>
      <c r="N31" s="28">
        <f t="shared" si="3"/>
      </c>
      <c r="O31" s="17"/>
    </row>
    <row r="32" spans="1:15" ht="14.25" customHeight="1">
      <c r="A32" s="57">
        <v>27</v>
      </c>
      <c r="B32" s="43"/>
      <c r="C32" s="43"/>
      <c r="D32" s="44"/>
      <c r="E32" s="128"/>
      <c r="F32" s="131"/>
      <c r="G32" s="118"/>
      <c r="H32" s="86"/>
      <c r="I32" s="72"/>
      <c r="J32" s="28">
        <f>'所属データ'!$A$18</f>
        <v>430100</v>
      </c>
      <c r="K32" s="28">
        <f t="shared" si="0"/>
        <v>0</v>
      </c>
      <c r="L32" s="28">
        <f t="shared" si="1"/>
      </c>
      <c r="M32" s="28">
        <f t="shared" si="2"/>
      </c>
      <c r="N32" s="28">
        <f t="shared" si="3"/>
      </c>
      <c r="O32" s="17"/>
    </row>
    <row r="33" spans="1:15" ht="14.25" customHeight="1">
      <c r="A33" s="57">
        <v>28</v>
      </c>
      <c r="B33" s="43"/>
      <c r="C33" s="43"/>
      <c r="D33" s="44"/>
      <c r="E33" s="128"/>
      <c r="F33" s="131"/>
      <c r="G33" s="118"/>
      <c r="H33" s="86"/>
      <c r="I33" s="72"/>
      <c r="J33" s="28">
        <f>'所属データ'!$A$18</f>
        <v>430100</v>
      </c>
      <c r="K33" s="28">
        <f t="shared" si="0"/>
        <v>0</v>
      </c>
      <c r="L33" s="28">
        <f t="shared" si="1"/>
      </c>
      <c r="M33" s="28">
        <f t="shared" si="2"/>
      </c>
      <c r="N33" s="28">
        <f t="shared" si="3"/>
      </c>
      <c r="O33" s="17"/>
    </row>
    <row r="34" spans="1:15" ht="14.25" customHeight="1">
      <c r="A34" s="57">
        <v>29</v>
      </c>
      <c r="B34" s="43"/>
      <c r="C34" s="43"/>
      <c r="D34" s="44"/>
      <c r="E34" s="128"/>
      <c r="F34" s="131"/>
      <c r="G34" s="118"/>
      <c r="H34" s="86"/>
      <c r="I34" s="72"/>
      <c r="J34" s="28">
        <f>'所属データ'!$A$18</f>
        <v>430100</v>
      </c>
      <c r="K34" s="28">
        <f t="shared" si="0"/>
        <v>0</v>
      </c>
      <c r="L34" s="28">
        <f t="shared" si="1"/>
      </c>
      <c r="M34" s="28">
        <f t="shared" si="2"/>
      </c>
      <c r="N34" s="28">
        <f t="shared" si="3"/>
      </c>
      <c r="O34" s="17"/>
    </row>
    <row r="35" spans="1:15" ht="14.25" customHeight="1" thickBot="1">
      <c r="A35" s="58">
        <v>30</v>
      </c>
      <c r="B35" s="45"/>
      <c r="C35" s="45"/>
      <c r="D35" s="46"/>
      <c r="E35" s="129"/>
      <c r="F35" s="132"/>
      <c r="G35" s="119"/>
      <c r="H35" s="87"/>
      <c r="I35" s="73"/>
      <c r="J35" s="28">
        <f>'所属データ'!$A$18</f>
        <v>430100</v>
      </c>
      <c r="K35" s="28">
        <f t="shared" si="0"/>
        <v>0</v>
      </c>
      <c r="L35" s="28">
        <f t="shared" si="1"/>
      </c>
      <c r="M35" s="28">
        <f t="shared" si="2"/>
      </c>
      <c r="N35" s="28">
        <f t="shared" si="3"/>
      </c>
      <c r="O35" s="17"/>
    </row>
    <row r="36" spans="1:15" ht="14.25" customHeight="1">
      <c r="A36" s="56">
        <v>31</v>
      </c>
      <c r="B36" s="43"/>
      <c r="C36" s="43"/>
      <c r="D36" s="44"/>
      <c r="E36" s="127"/>
      <c r="F36" s="130"/>
      <c r="G36" s="118"/>
      <c r="H36" s="86"/>
      <c r="I36" s="72"/>
      <c r="J36" s="28">
        <f>'所属データ'!$A$18</f>
        <v>430100</v>
      </c>
      <c r="K36" s="28">
        <f t="shared" si="0"/>
        <v>0</v>
      </c>
      <c r="L36" s="28">
        <f t="shared" si="1"/>
      </c>
      <c r="M36" s="28">
        <f t="shared" si="2"/>
      </c>
      <c r="N36" s="28">
        <f t="shared" si="3"/>
      </c>
      <c r="O36" s="17"/>
    </row>
    <row r="37" spans="1:15" ht="14.25" customHeight="1">
      <c r="A37" s="57">
        <v>32</v>
      </c>
      <c r="B37" s="43"/>
      <c r="C37" s="43"/>
      <c r="D37" s="44"/>
      <c r="E37" s="128"/>
      <c r="F37" s="131"/>
      <c r="G37" s="118"/>
      <c r="H37" s="86"/>
      <c r="I37" s="72"/>
      <c r="J37" s="28">
        <f>'所属データ'!$A$18</f>
        <v>430100</v>
      </c>
      <c r="K37" s="28">
        <f t="shared" si="0"/>
        <v>0</v>
      </c>
      <c r="L37" s="28">
        <f t="shared" si="1"/>
      </c>
      <c r="M37" s="28">
        <f t="shared" si="2"/>
      </c>
      <c r="N37" s="28">
        <f t="shared" si="3"/>
      </c>
      <c r="O37" s="17"/>
    </row>
    <row r="38" spans="1:15" ht="14.25" customHeight="1">
      <c r="A38" s="57">
        <v>33</v>
      </c>
      <c r="B38" s="43"/>
      <c r="C38" s="43"/>
      <c r="D38" s="44"/>
      <c r="E38" s="128"/>
      <c r="F38" s="131"/>
      <c r="G38" s="118"/>
      <c r="H38" s="86"/>
      <c r="I38" s="72"/>
      <c r="J38" s="28">
        <f>'所属データ'!$A$18</f>
        <v>430100</v>
      </c>
      <c r="K38" s="28">
        <f aca="true" t="shared" si="4" ref="K38:K55">COUNTA(G38:I38)</f>
        <v>0</v>
      </c>
      <c r="L38" s="28">
        <f aca="true" t="shared" si="5" ref="L38:L55">IF(G38="","",$J38*1000+100+$A38)</f>
      </c>
      <c r="M38" s="28">
        <f aca="true" t="shared" si="6" ref="M38:M55">IF(H38="","",$J38*1000+100+$A38)</f>
      </c>
      <c r="N38" s="28">
        <f aca="true" t="shared" si="7" ref="N38:N55">IF(I38="","",$J38*1000+100+$A38)</f>
      </c>
      <c r="O38" s="17"/>
    </row>
    <row r="39" spans="1:15" ht="14.25" customHeight="1">
      <c r="A39" s="57">
        <v>34</v>
      </c>
      <c r="B39" s="43"/>
      <c r="C39" s="43"/>
      <c r="D39" s="44"/>
      <c r="E39" s="128"/>
      <c r="F39" s="131"/>
      <c r="G39" s="118"/>
      <c r="H39" s="86"/>
      <c r="I39" s="72"/>
      <c r="J39" s="28">
        <f>'所属データ'!$A$18</f>
        <v>430100</v>
      </c>
      <c r="K39" s="28">
        <f t="shared" si="4"/>
        <v>0</v>
      </c>
      <c r="L39" s="28">
        <f t="shared" si="5"/>
      </c>
      <c r="M39" s="28">
        <f t="shared" si="6"/>
      </c>
      <c r="N39" s="28">
        <f t="shared" si="7"/>
      </c>
      <c r="O39" s="17"/>
    </row>
    <row r="40" spans="1:15" ht="14.25" customHeight="1" thickBot="1">
      <c r="A40" s="58">
        <v>35</v>
      </c>
      <c r="B40" s="45"/>
      <c r="C40" s="45"/>
      <c r="D40" s="46"/>
      <c r="E40" s="129"/>
      <c r="F40" s="132"/>
      <c r="G40" s="119"/>
      <c r="H40" s="87"/>
      <c r="I40" s="73"/>
      <c r="J40" s="28">
        <f>'所属データ'!$A$18</f>
        <v>430100</v>
      </c>
      <c r="K40" s="28">
        <f t="shared" si="4"/>
        <v>0</v>
      </c>
      <c r="L40" s="28">
        <f t="shared" si="5"/>
      </c>
      <c r="M40" s="28">
        <f t="shared" si="6"/>
      </c>
      <c r="N40" s="28">
        <f t="shared" si="7"/>
      </c>
      <c r="O40" s="17"/>
    </row>
    <row r="41" spans="1:15" ht="14.25" customHeight="1">
      <c r="A41" s="56">
        <v>36</v>
      </c>
      <c r="B41" s="43"/>
      <c r="C41" s="43"/>
      <c r="D41" s="44"/>
      <c r="E41" s="127"/>
      <c r="F41" s="130"/>
      <c r="G41" s="118"/>
      <c r="H41" s="86"/>
      <c r="I41" s="72"/>
      <c r="J41" s="28">
        <f>'所属データ'!$A$18</f>
        <v>430100</v>
      </c>
      <c r="K41" s="28">
        <f t="shared" si="4"/>
        <v>0</v>
      </c>
      <c r="L41" s="28">
        <f t="shared" si="5"/>
      </c>
      <c r="M41" s="28">
        <f t="shared" si="6"/>
      </c>
      <c r="N41" s="28">
        <f t="shared" si="7"/>
      </c>
      <c r="O41" s="17"/>
    </row>
    <row r="42" spans="1:15" ht="14.25" customHeight="1">
      <c r="A42" s="57">
        <v>37</v>
      </c>
      <c r="B42" s="43"/>
      <c r="C42" s="43"/>
      <c r="D42" s="44"/>
      <c r="E42" s="128"/>
      <c r="F42" s="131"/>
      <c r="G42" s="118"/>
      <c r="H42" s="86"/>
      <c r="I42" s="72"/>
      <c r="J42" s="28">
        <f>'所属データ'!$A$18</f>
        <v>430100</v>
      </c>
      <c r="K42" s="28">
        <f t="shared" si="4"/>
        <v>0</v>
      </c>
      <c r="L42" s="28">
        <f t="shared" si="5"/>
      </c>
      <c r="M42" s="28">
        <f t="shared" si="6"/>
      </c>
      <c r="N42" s="28">
        <f t="shared" si="7"/>
      </c>
      <c r="O42" s="17"/>
    </row>
    <row r="43" spans="1:15" ht="14.25" customHeight="1">
      <c r="A43" s="57">
        <v>38</v>
      </c>
      <c r="B43" s="43"/>
      <c r="C43" s="43"/>
      <c r="D43" s="44"/>
      <c r="E43" s="128"/>
      <c r="F43" s="131"/>
      <c r="G43" s="118"/>
      <c r="H43" s="86"/>
      <c r="I43" s="72"/>
      <c r="J43" s="28">
        <f>'所属データ'!$A$18</f>
        <v>430100</v>
      </c>
      <c r="K43" s="28">
        <f t="shared" si="4"/>
        <v>0</v>
      </c>
      <c r="L43" s="28">
        <f t="shared" si="5"/>
      </c>
      <c r="M43" s="28">
        <f t="shared" si="6"/>
      </c>
      <c r="N43" s="28">
        <f t="shared" si="7"/>
      </c>
      <c r="O43" s="17"/>
    </row>
    <row r="44" spans="1:15" ht="14.25" customHeight="1">
      <c r="A44" s="57">
        <v>39</v>
      </c>
      <c r="B44" s="43"/>
      <c r="C44" s="43"/>
      <c r="D44" s="44"/>
      <c r="E44" s="128"/>
      <c r="F44" s="131"/>
      <c r="G44" s="118"/>
      <c r="H44" s="86"/>
      <c r="I44" s="72"/>
      <c r="J44" s="28">
        <f>'所属データ'!$A$18</f>
        <v>430100</v>
      </c>
      <c r="K44" s="28">
        <f t="shared" si="4"/>
        <v>0</v>
      </c>
      <c r="L44" s="28">
        <f t="shared" si="5"/>
      </c>
      <c r="M44" s="28">
        <f t="shared" si="6"/>
      </c>
      <c r="N44" s="28">
        <f t="shared" si="7"/>
      </c>
      <c r="O44" s="17"/>
    </row>
    <row r="45" spans="1:15" ht="14.25" customHeight="1" thickBot="1">
      <c r="A45" s="58">
        <v>40</v>
      </c>
      <c r="B45" s="45"/>
      <c r="C45" s="45"/>
      <c r="D45" s="46"/>
      <c r="E45" s="129"/>
      <c r="F45" s="132"/>
      <c r="G45" s="119"/>
      <c r="H45" s="87"/>
      <c r="I45" s="73"/>
      <c r="J45" s="28">
        <f>'所属データ'!$A$18</f>
        <v>430100</v>
      </c>
      <c r="K45" s="28">
        <f t="shared" si="4"/>
        <v>0</v>
      </c>
      <c r="L45" s="28">
        <f t="shared" si="5"/>
      </c>
      <c r="M45" s="28">
        <f t="shared" si="6"/>
      </c>
      <c r="N45" s="28">
        <f t="shared" si="7"/>
      </c>
      <c r="O45" s="17"/>
    </row>
    <row r="46" spans="1:15" ht="14.25" customHeight="1">
      <c r="A46" s="56">
        <v>41</v>
      </c>
      <c r="B46" s="43"/>
      <c r="C46" s="43"/>
      <c r="D46" s="44"/>
      <c r="E46" s="127"/>
      <c r="F46" s="130"/>
      <c r="G46" s="118"/>
      <c r="H46" s="86"/>
      <c r="I46" s="72"/>
      <c r="J46" s="28">
        <f>'所属データ'!$A$18</f>
        <v>430100</v>
      </c>
      <c r="K46" s="28">
        <f t="shared" si="4"/>
        <v>0</v>
      </c>
      <c r="L46" s="28">
        <f t="shared" si="5"/>
      </c>
      <c r="M46" s="28">
        <f t="shared" si="6"/>
      </c>
      <c r="N46" s="28">
        <f t="shared" si="7"/>
      </c>
      <c r="O46" s="17"/>
    </row>
    <row r="47" spans="1:15" ht="14.25" customHeight="1">
      <c r="A47" s="57">
        <v>42</v>
      </c>
      <c r="B47" s="43"/>
      <c r="C47" s="43"/>
      <c r="D47" s="44"/>
      <c r="E47" s="128"/>
      <c r="F47" s="131"/>
      <c r="G47" s="118"/>
      <c r="H47" s="86"/>
      <c r="I47" s="72"/>
      <c r="J47" s="28">
        <f>'所属データ'!$A$18</f>
        <v>430100</v>
      </c>
      <c r="K47" s="28">
        <f t="shared" si="4"/>
        <v>0</v>
      </c>
      <c r="L47" s="28">
        <f t="shared" si="5"/>
      </c>
      <c r="M47" s="28">
        <f t="shared" si="6"/>
      </c>
      <c r="N47" s="28">
        <f t="shared" si="7"/>
      </c>
      <c r="O47" s="17"/>
    </row>
    <row r="48" spans="1:15" ht="14.25" customHeight="1">
      <c r="A48" s="57">
        <v>43</v>
      </c>
      <c r="B48" s="43"/>
      <c r="C48" s="43"/>
      <c r="D48" s="44"/>
      <c r="E48" s="128"/>
      <c r="F48" s="131"/>
      <c r="G48" s="118"/>
      <c r="H48" s="86"/>
      <c r="I48" s="72"/>
      <c r="J48" s="28">
        <f>'所属データ'!$A$18</f>
        <v>430100</v>
      </c>
      <c r="K48" s="28">
        <f t="shared" si="4"/>
        <v>0</v>
      </c>
      <c r="L48" s="28">
        <f t="shared" si="5"/>
      </c>
      <c r="M48" s="28">
        <f t="shared" si="6"/>
      </c>
      <c r="N48" s="28">
        <f t="shared" si="7"/>
      </c>
      <c r="O48" s="17"/>
    </row>
    <row r="49" spans="1:15" ht="14.25" customHeight="1">
      <c r="A49" s="57">
        <v>44</v>
      </c>
      <c r="B49" s="43"/>
      <c r="C49" s="43"/>
      <c r="D49" s="44"/>
      <c r="E49" s="128"/>
      <c r="F49" s="131"/>
      <c r="G49" s="118"/>
      <c r="H49" s="86"/>
      <c r="I49" s="72"/>
      <c r="J49" s="28">
        <f>'所属データ'!$A$18</f>
        <v>430100</v>
      </c>
      <c r="K49" s="28">
        <f t="shared" si="4"/>
        <v>0</v>
      </c>
      <c r="L49" s="28">
        <f t="shared" si="5"/>
      </c>
      <c r="M49" s="28">
        <f t="shared" si="6"/>
      </c>
      <c r="N49" s="28">
        <f t="shared" si="7"/>
      </c>
      <c r="O49" s="17"/>
    </row>
    <row r="50" spans="1:15" ht="14.25" customHeight="1" thickBot="1">
      <c r="A50" s="58">
        <v>45</v>
      </c>
      <c r="B50" s="45"/>
      <c r="C50" s="45"/>
      <c r="D50" s="46"/>
      <c r="E50" s="129"/>
      <c r="F50" s="132"/>
      <c r="G50" s="119"/>
      <c r="H50" s="87"/>
      <c r="I50" s="73"/>
      <c r="J50" s="28">
        <f>'所属データ'!$A$18</f>
        <v>430100</v>
      </c>
      <c r="K50" s="28">
        <f t="shared" si="4"/>
        <v>0</v>
      </c>
      <c r="L50" s="28">
        <f t="shared" si="5"/>
      </c>
      <c r="M50" s="28">
        <f t="shared" si="6"/>
      </c>
      <c r="N50" s="28">
        <f t="shared" si="7"/>
      </c>
      <c r="O50" s="17"/>
    </row>
    <row r="51" spans="1:15" ht="14.25" customHeight="1">
      <c r="A51" s="56">
        <v>46</v>
      </c>
      <c r="B51" s="43"/>
      <c r="C51" s="43"/>
      <c r="D51" s="44"/>
      <c r="E51" s="127"/>
      <c r="F51" s="130"/>
      <c r="G51" s="118"/>
      <c r="H51" s="86"/>
      <c r="I51" s="72"/>
      <c r="J51" s="28">
        <f>'所属データ'!$A$18</f>
        <v>430100</v>
      </c>
      <c r="K51" s="28">
        <f t="shared" si="4"/>
        <v>0</v>
      </c>
      <c r="L51" s="28">
        <f t="shared" si="5"/>
      </c>
      <c r="M51" s="28">
        <f t="shared" si="6"/>
      </c>
      <c r="N51" s="28">
        <f t="shared" si="7"/>
      </c>
      <c r="O51" s="17"/>
    </row>
    <row r="52" spans="1:15" ht="14.25" customHeight="1">
      <c r="A52" s="57">
        <v>47</v>
      </c>
      <c r="B52" s="43"/>
      <c r="C52" s="43"/>
      <c r="D52" s="44"/>
      <c r="E52" s="128"/>
      <c r="F52" s="131"/>
      <c r="G52" s="118"/>
      <c r="H52" s="86"/>
      <c r="I52" s="72"/>
      <c r="J52" s="28">
        <f>'所属データ'!$A$18</f>
        <v>430100</v>
      </c>
      <c r="K52" s="28">
        <f t="shared" si="4"/>
        <v>0</v>
      </c>
      <c r="L52" s="28">
        <f t="shared" si="5"/>
      </c>
      <c r="M52" s="28">
        <f t="shared" si="6"/>
      </c>
      <c r="N52" s="28">
        <f t="shared" si="7"/>
      </c>
      <c r="O52" s="17"/>
    </row>
    <row r="53" spans="1:15" ht="14.25" customHeight="1">
      <c r="A53" s="57">
        <v>48</v>
      </c>
      <c r="B53" s="43"/>
      <c r="C53" s="43"/>
      <c r="D53" s="44"/>
      <c r="E53" s="128"/>
      <c r="F53" s="131"/>
      <c r="G53" s="118"/>
      <c r="H53" s="86"/>
      <c r="I53" s="72"/>
      <c r="J53" s="28">
        <f>'所属データ'!$A$18</f>
        <v>430100</v>
      </c>
      <c r="K53" s="28">
        <f t="shared" si="4"/>
        <v>0</v>
      </c>
      <c r="L53" s="28">
        <f t="shared" si="5"/>
      </c>
      <c r="M53" s="28">
        <f t="shared" si="6"/>
      </c>
      <c r="N53" s="28">
        <f t="shared" si="7"/>
      </c>
      <c r="O53" s="17"/>
    </row>
    <row r="54" spans="1:15" ht="14.25" customHeight="1">
      <c r="A54" s="57">
        <v>49</v>
      </c>
      <c r="B54" s="43"/>
      <c r="C54" s="43"/>
      <c r="D54" s="44"/>
      <c r="E54" s="128"/>
      <c r="F54" s="131"/>
      <c r="G54" s="118"/>
      <c r="H54" s="86"/>
      <c r="I54" s="72"/>
      <c r="J54" s="28">
        <f>'所属データ'!$A$18</f>
        <v>430100</v>
      </c>
      <c r="K54" s="28">
        <f t="shared" si="4"/>
        <v>0</v>
      </c>
      <c r="L54" s="28">
        <f t="shared" si="5"/>
      </c>
      <c r="M54" s="28">
        <f t="shared" si="6"/>
      </c>
      <c r="N54" s="28">
        <f t="shared" si="7"/>
      </c>
      <c r="O54" s="17"/>
    </row>
    <row r="55" spans="1:15" ht="14.25" customHeight="1" thickBot="1">
      <c r="A55" s="58">
        <v>50</v>
      </c>
      <c r="B55" s="45"/>
      <c r="C55" s="45"/>
      <c r="D55" s="46"/>
      <c r="E55" s="129"/>
      <c r="F55" s="132"/>
      <c r="G55" s="119"/>
      <c r="H55" s="87"/>
      <c r="I55" s="73"/>
      <c r="J55" s="28">
        <f>'所属データ'!$A$18</f>
        <v>430100</v>
      </c>
      <c r="K55" s="28">
        <f t="shared" si="4"/>
        <v>0</v>
      </c>
      <c r="L55" s="28">
        <f t="shared" si="5"/>
      </c>
      <c r="M55" s="28">
        <f t="shared" si="6"/>
      </c>
      <c r="N55" s="28">
        <f t="shared" si="7"/>
      </c>
      <c r="O55" s="17"/>
    </row>
    <row r="56" ht="13.5">
      <c r="O56" s="17"/>
    </row>
    <row r="57" ht="13.5" hidden="1">
      <c r="O57" s="17"/>
    </row>
    <row r="58" spans="2:6" s="17" customFormat="1" ht="13.5" hidden="1">
      <c r="B58" s="71" t="s">
        <v>33</v>
      </c>
      <c r="C58" s="71"/>
      <c r="D58" s="93"/>
      <c r="E58" s="71"/>
      <c r="F58" s="71"/>
    </row>
    <row r="59" spans="2:6" s="17" customFormat="1" ht="13.5" hidden="1">
      <c r="B59" s="71" t="s">
        <v>40</v>
      </c>
      <c r="C59" s="96"/>
      <c r="D59" s="95"/>
      <c r="E59" s="71"/>
      <c r="F59" s="71"/>
    </row>
    <row r="60" spans="2:6" s="17" customFormat="1" ht="13.5" hidden="1">
      <c r="B60" s="71" t="s">
        <v>53</v>
      </c>
      <c r="C60" s="96"/>
      <c r="D60" s="95"/>
      <c r="E60" s="71"/>
      <c r="F60" s="71"/>
    </row>
    <row r="61" spans="2:6" s="17" customFormat="1" ht="13.5" hidden="1">
      <c r="B61" s="71" t="s">
        <v>54</v>
      </c>
      <c r="C61" s="96"/>
      <c r="D61" s="95"/>
      <c r="E61" s="71"/>
      <c r="F61" s="71"/>
    </row>
    <row r="62" spans="2:6" s="17" customFormat="1" ht="13.5" hidden="1">
      <c r="B62" s="71" t="s">
        <v>55</v>
      </c>
      <c r="C62" s="96"/>
      <c r="D62" s="95"/>
      <c r="E62" s="71"/>
      <c r="F62" s="71"/>
    </row>
    <row r="63" spans="2:6" s="17" customFormat="1" ht="13.5" hidden="1">
      <c r="B63" s="71" t="s">
        <v>56</v>
      </c>
      <c r="C63" s="96"/>
      <c r="D63" s="95"/>
      <c r="E63" s="71"/>
      <c r="F63" s="71"/>
    </row>
    <row r="64" spans="2:6" s="17" customFormat="1" ht="13.5" hidden="1">
      <c r="B64" s="71"/>
      <c r="C64" s="96"/>
      <c r="D64" s="95"/>
      <c r="E64" s="71"/>
      <c r="F64" s="71"/>
    </row>
    <row r="65" spans="2:6" s="17" customFormat="1" ht="13.5" hidden="1">
      <c r="B65" s="71" t="s">
        <v>34</v>
      </c>
      <c r="C65" s="96"/>
      <c r="D65" s="95"/>
      <c r="E65" s="71"/>
      <c r="F65" s="71"/>
    </row>
    <row r="66" spans="2:6" s="17" customFormat="1" ht="13.5" hidden="1">
      <c r="B66" s="71" t="s">
        <v>41</v>
      </c>
      <c r="C66" s="96"/>
      <c r="D66" s="95"/>
      <c r="E66" s="71"/>
      <c r="F66" s="71"/>
    </row>
    <row r="67" spans="2:6" s="17" customFormat="1" ht="13.5" hidden="1">
      <c r="B67" s="71" t="s">
        <v>59</v>
      </c>
      <c r="C67" s="96"/>
      <c r="D67" s="95"/>
      <c r="E67" s="71"/>
      <c r="F67" s="71"/>
    </row>
    <row r="68" spans="2:6" s="17" customFormat="1" ht="13.5" hidden="1">
      <c r="B68" s="71" t="s">
        <v>57</v>
      </c>
      <c r="C68" s="96"/>
      <c r="D68" s="95"/>
      <c r="E68" s="71"/>
      <c r="F68" s="71"/>
    </row>
    <row r="69" spans="2:6" s="17" customFormat="1" ht="13.5" hidden="1">
      <c r="B69" s="71" t="s">
        <v>66</v>
      </c>
      <c r="C69" s="96"/>
      <c r="D69" s="95"/>
      <c r="E69" s="71"/>
      <c r="F69" s="71"/>
    </row>
    <row r="70" spans="2:6" s="17" customFormat="1" ht="13.5" hidden="1">
      <c r="B70" s="71" t="s">
        <v>55</v>
      </c>
      <c r="C70" s="96"/>
      <c r="D70" s="95"/>
      <c r="E70" s="71"/>
      <c r="F70" s="71"/>
    </row>
    <row r="71" spans="2:6" s="17" customFormat="1" ht="13.5" hidden="1">
      <c r="B71" s="71" t="s">
        <v>56</v>
      </c>
      <c r="C71" s="96"/>
      <c r="D71" s="95"/>
      <c r="E71" s="71"/>
      <c r="F71" s="71"/>
    </row>
    <row r="72" spans="2:6" s="17" customFormat="1" ht="13.5" hidden="1">
      <c r="B72" s="71"/>
      <c r="C72" s="96"/>
      <c r="D72" s="95"/>
      <c r="E72" s="71"/>
      <c r="F72" s="71"/>
    </row>
    <row r="73" spans="2:6" s="17" customFormat="1" ht="13.5" hidden="1">
      <c r="B73" s="71" t="s">
        <v>35</v>
      </c>
      <c r="C73" s="96"/>
      <c r="D73" s="95"/>
      <c r="E73" s="71"/>
      <c r="F73" s="71"/>
    </row>
    <row r="74" spans="2:6" s="17" customFormat="1" ht="13.5" hidden="1">
      <c r="B74" s="71" t="s">
        <v>42</v>
      </c>
      <c r="C74" s="96"/>
      <c r="D74" s="95"/>
      <c r="E74" s="71"/>
      <c r="F74" s="71"/>
    </row>
    <row r="75" spans="2:6" s="17" customFormat="1" ht="13.5" hidden="1">
      <c r="B75" s="71" t="s">
        <v>43</v>
      </c>
      <c r="C75" s="96"/>
      <c r="D75" s="95"/>
      <c r="E75" s="71"/>
      <c r="F75" s="71"/>
    </row>
    <row r="76" spans="2:6" s="17" customFormat="1" ht="13.5" hidden="1">
      <c r="B76" s="71" t="s">
        <v>58</v>
      </c>
      <c r="C76" s="96"/>
      <c r="D76" s="95"/>
      <c r="E76" s="71"/>
      <c r="F76" s="71"/>
    </row>
    <row r="77" spans="2:6" s="17" customFormat="1" ht="13.5" hidden="1">
      <c r="B77" s="71" t="s">
        <v>67</v>
      </c>
      <c r="C77" s="96"/>
      <c r="D77" s="95"/>
      <c r="E77" s="71"/>
      <c r="F77" s="71"/>
    </row>
    <row r="78" spans="2:6" s="17" customFormat="1" ht="13.5" hidden="1">
      <c r="B78" s="71" t="s">
        <v>55</v>
      </c>
      <c r="C78" s="96"/>
      <c r="D78" s="95"/>
      <c r="E78" s="71"/>
      <c r="F78" s="71"/>
    </row>
    <row r="79" spans="2:11" s="17" customFormat="1" ht="13.5" hidden="1">
      <c r="B79" s="71" t="s">
        <v>56</v>
      </c>
      <c r="C79" s="96"/>
      <c r="D79" s="95"/>
      <c r="E79" s="71"/>
      <c r="F79" s="71"/>
      <c r="J79" s="75"/>
      <c r="K79" s="75"/>
    </row>
    <row r="80" spans="2:11" s="17" customFormat="1" ht="13.5" hidden="1">
      <c r="B80" s="71"/>
      <c r="C80" s="94"/>
      <c r="D80" s="95"/>
      <c r="E80" s="71"/>
      <c r="F80" s="71"/>
      <c r="J80" s="75"/>
      <c r="K80" s="75"/>
    </row>
    <row r="81" spans="2:11" s="17" customFormat="1" ht="13.5" hidden="1">
      <c r="B81" s="71" t="s">
        <v>39</v>
      </c>
      <c r="C81" s="94"/>
      <c r="D81" s="95"/>
      <c r="E81" s="71"/>
      <c r="F81" s="71"/>
      <c r="J81" s="75"/>
      <c r="K81" s="75"/>
    </row>
    <row r="82" spans="2:11" s="17" customFormat="1" ht="13.5" hidden="1">
      <c r="B82" s="71"/>
      <c r="C82" s="94"/>
      <c r="D82" s="95"/>
      <c r="E82" s="71"/>
      <c r="F82" s="71"/>
      <c r="J82" s="75"/>
      <c r="K82" s="75"/>
    </row>
    <row r="83" spans="2:11" s="17" customFormat="1" ht="13.5">
      <c r="B83" s="71"/>
      <c r="C83" s="94"/>
      <c r="D83" s="95"/>
      <c r="E83" s="71"/>
      <c r="F83" s="71"/>
      <c r="J83" s="75"/>
      <c r="K83" s="75"/>
    </row>
    <row r="84" spans="10:11" s="17" customFormat="1" ht="13.5">
      <c r="J84" s="75"/>
      <c r="K84" s="75"/>
    </row>
  </sheetData>
  <sheetProtection sheet="1" objects="1" scenarios="1" selectLockedCells="1"/>
  <mergeCells count="7">
    <mergeCell ref="E1:I1"/>
    <mergeCell ref="D4:D5"/>
    <mergeCell ref="A4:A5"/>
    <mergeCell ref="B2:C2"/>
    <mergeCell ref="B3:C3"/>
    <mergeCell ref="E4:F4"/>
    <mergeCell ref="G2:I2"/>
  </mergeCells>
  <dataValidations count="6">
    <dataValidation type="list" allowBlank="1" showErrorMessage="1" error="エントリーの場合は○をリストから選択してください。" sqref="G6:I55">
      <formula1>$J$3</formula1>
    </dataValidation>
    <dataValidation type="whole" allowBlank="1" showInputMessage="1" showErrorMessage="1" errorTitle="数値が違います" error="4/5/6のいずれかを入力してください" imeMode="off" sqref="D6:D55">
      <formula1>4</formula1>
      <formula2>6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F6 F11 F16 F21 F26 F31 F36 F41 F46 F51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F7:F10 F12:F15 F17:F20 F22:F25 F27:F30 F32:F35 F37:F40 F42:F45 F47:F50 F52:F55">
      <formula1>100</formula1>
      <formula2>600000</formula2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G5:I5">
      <formula1>4000</formula1>
      <formula2>12000</formula2>
    </dataValidation>
    <dataValidation type="list" allowBlank="1" showErrorMessage="1" errorTitle="直接入力はできません。" error="メニューより選択してください。直接の入力はできません。" imeMode="off" sqref="E6:E55">
      <formula1>IF(D6=4,$B$59:$B$63,IF(D6=5,$B$66:$B$71,IF(D6=6,$B$74:$B$79,$B$81)))</formula1>
    </dataValidation>
  </dataValidations>
  <printOptions/>
  <pageMargins left="0.56" right="0.19" top="0.47" bottom="0.33" header="0.31" footer="0.512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15.50390625" style="15" customWidth="1"/>
    <col min="3" max="3" width="16.25390625" style="15" customWidth="1"/>
    <col min="4" max="4" width="3.625" style="15" customWidth="1"/>
    <col min="5" max="5" width="14.00390625" style="15" customWidth="1"/>
    <col min="6" max="6" width="8.00390625" style="15" customWidth="1"/>
    <col min="7" max="9" width="6.125" style="15" customWidth="1"/>
    <col min="10" max="10" width="9.00390625" style="28" hidden="1" customWidth="1"/>
    <col min="11" max="11" width="4.375" style="28" hidden="1" customWidth="1"/>
    <col min="12" max="12" width="10.50390625" style="15" hidden="1" customWidth="1"/>
    <col min="13" max="14" width="11.125" style="15" hidden="1" customWidth="1"/>
    <col min="15" max="15" width="5.375" style="15" hidden="1" customWidth="1"/>
    <col min="16" max="16" width="7.75390625" style="15" hidden="1" customWidth="1"/>
    <col min="17" max="19" width="9.00390625" style="15" hidden="1" customWidth="1"/>
    <col min="20" max="25" width="10.75390625" style="15" hidden="1" customWidth="1"/>
    <col min="26" max="16384" width="9.00390625" style="15" customWidth="1"/>
  </cols>
  <sheetData>
    <row r="1" spans="1:15" ht="20.25" customHeight="1" thickBot="1">
      <c r="A1" s="100"/>
      <c r="B1" s="85" t="s">
        <v>52</v>
      </c>
      <c r="C1" s="31"/>
      <c r="E1" s="173" t="str">
        <f>"　　　学校長名：  "&amp;'所属データ'!$C$9&amp;"　　印"</f>
        <v>　　　学校長名：  　　印</v>
      </c>
      <c r="F1" s="173"/>
      <c r="G1" s="173"/>
      <c r="H1" s="173"/>
      <c r="I1" s="173"/>
      <c r="L1" s="17"/>
      <c r="M1" s="17"/>
      <c r="N1" s="17"/>
      <c r="O1" s="17"/>
    </row>
    <row r="2" spans="1:15" ht="14.25" customHeight="1">
      <c r="A2" s="100"/>
      <c r="B2" s="178" t="str">
        <f>"学校名："&amp;'所属データ'!$C$3</f>
        <v>学校名：</v>
      </c>
      <c r="C2" s="179"/>
      <c r="E2" s="80"/>
      <c r="F2" s="125">
        <f>IF(MAX(K6:K64)&gt;1,"リレー違反エントリー","")</f>
      </c>
      <c r="G2" s="195" t="s">
        <v>32</v>
      </c>
      <c r="H2" s="196"/>
      <c r="I2" s="197"/>
      <c r="L2" s="17"/>
      <c r="M2" s="17"/>
      <c r="N2" s="17"/>
      <c r="O2" s="17"/>
    </row>
    <row r="3" spans="1:15" ht="14.25" customHeight="1" thickBot="1">
      <c r="A3" s="83"/>
      <c r="B3" s="191" t="str">
        <f>"責任者名："&amp;'所属データ'!$C$11</f>
        <v>責任者名：</v>
      </c>
      <c r="C3" s="192"/>
      <c r="F3" s="80">
        <f>IF(OR(COUNTA(G6:G55)&gt;6,COUNTA(H6:H55)&gt;6,COUNTA(I6:I55)&gt;6),"人数オーバー","")</f>
      </c>
      <c r="G3" s="148" t="s">
        <v>33</v>
      </c>
      <c r="H3" s="149" t="s">
        <v>34</v>
      </c>
      <c r="I3" s="150" t="s">
        <v>35</v>
      </c>
      <c r="J3" s="17" t="s">
        <v>30</v>
      </c>
      <c r="K3" s="17"/>
      <c r="L3" s="17"/>
      <c r="M3" s="17"/>
      <c r="N3" s="17"/>
      <c r="O3" s="17"/>
    </row>
    <row r="4" spans="1:15" ht="12" customHeight="1">
      <c r="A4" s="189" t="s">
        <v>5</v>
      </c>
      <c r="B4" s="40" t="s">
        <v>7</v>
      </c>
      <c r="C4" s="40" t="s">
        <v>6</v>
      </c>
      <c r="D4" s="187" t="s">
        <v>11</v>
      </c>
      <c r="E4" s="193" t="s">
        <v>19</v>
      </c>
      <c r="F4" s="194"/>
      <c r="G4" s="148" t="s">
        <v>60</v>
      </c>
      <c r="H4" s="149" t="s">
        <v>60</v>
      </c>
      <c r="I4" s="150" t="s">
        <v>60</v>
      </c>
      <c r="J4" s="29"/>
      <c r="K4" s="29"/>
      <c r="L4" s="17"/>
      <c r="M4" s="17"/>
      <c r="N4" s="17"/>
      <c r="O4" s="17"/>
    </row>
    <row r="5" spans="1:15" ht="13.5" customHeight="1" thickBot="1">
      <c r="A5" s="190"/>
      <c r="B5" s="41" t="s">
        <v>9</v>
      </c>
      <c r="C5" s="41" t="s">
        <v>9</v>
      </c>
      <c r="D5" s="188"/>
      <c r="E5" s="111" t="s">
        <v>12</v>
      </c>
      <c r="F5" s="144" t="s">
        <v>60</v>
      </c>
      <c r="G5" s="151"/>
      <c r="H5" s="152"/>
      <c r="I5" s="153"/>
      <c r="J5" s="29">
        <f>COUNTA(B6:B55)</f>
        <v>0</v>
      </c>
      <c r="K5" s="29"/>
      <c r="L5" s="17" t="s">
        <v>36</v>
      </c>
      <c r="M5" s="17" t="s">
        <v>37</v>
      </c>
      <c r="N5" s="17" t="s">
        <v>38</v>
      </c>
      <c r="O5" s="17">
        <f>IF(COUNTIF(T7:T12,"&gt;0")&gt;1,1,0)</f>
        <v>0</v>
      </c>
    </row>
    <row r="6" spans="1:25" ht="14.25" customHeight="1">
      <c r="A6" s="59">
        <v>1</v>
      </c>
      <c r="B6" s="47"/>
      <c r="C6" s="47"/>
      <c r="D6" s="48"/>
      <c r="E6" s="112"/>
      <c r="F6" s="133"/>
      <c r="G6" s="145"/>
      <c r="H6" s="146"/>
      <c r="I6" s="147"/>
      <c r="J6" s="28">
        <f>'所属データ'!$A$18</f>
        <v>430100</v>
      </c>
      <c r="K6" s="28">
        <f aca="true" t="shared" si="0" ref="K6:K37">COUNTA(G6:I6)</f>
        <v>0</v>
      </c>
      <c r="L6" s="79">
        <f aca="true" t="shared" si="1" ref="L6:L37">IF(G6="","",$J6*1000+200+$A6)</f>
      </c>
      <c r="M6" s="79">
        <f aca="true" t="shared" si="2" ref="M6:M37">IF(H6="","",$J6*1000+200+$A6)</f>
      </c>
      <c r="N6" s="79">
        <f aca="true" t="shared" si="3" ref="N6:N37">IF(I6="","",$J6*1000+200+$A6)</f>
      </c>
      <c r="O6" s="28"/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4" t="s">
        <v>25</v>
      </c>
      <c r="V6" s="74" t="s">
        <v>26</v>
      </c>
      <c r="W6" s="74" t="s">
        <v>45</v>
      </c>
      <c r="X6" s="74" t="s">
        <v>28</v>
      </c>
      <c r="Y6" s="74" t="s">
        <v>29</v>
      </c>
    </row>
    <row r="7" spans="1:25" ht="14.25" customHeight="1">
      <c r="A7" s="60">
        <v>2</v>
      </c>
      <c r="B7" s="49"/>
      <c r="C7" s="49"/>
      <c r="D7" s="50"/>
      <c r="E7" s="113"/>
      <c r="F7" s="134"/>
      <c r="G7" s="116"/>
      <c r="H7" s="89"/>
      <c r="I7" s="77"/>
      <c r="J7" s="28">
        <f>'所属データ'!$A$18</f>
        <v>430100</v>
      </c>
      <c r="K7" s="28">
        <f t="shared" si="0"/>
        <v>0</v>
      </c>
      <c r="L7" s="79">
        <f t="shared" si="1"/>
      </c>
      <c r="M7" s="79">
        <f t="shared" si="2"/>
      </c>
      <c r="N7" s="79">
        <f t="shared" si="3"/>
      </c>
      <c r="O7" s="28">
        <f>IF(T7="","","女４")</f>
      </c>
      <c r="P7" s="28">
        <f>'所属データ'!$A$18+2100</f>
        <v>432200</v>
      </c>
      <c r="Q7" s="75">
        <f>'所属データ'!$C$3</f>
        <v>0</v>
      </c>
      <c r="S7" s="143">
        <f>G5</f>
        <v>0</v>
      </c>
      <c r="T7" s="15">
        <f>IF(ISERROR(SMALL($L$6:$L$78,1)),"",SMALL($L$6:$L$78,1))</f>
      </c>
      <c r="U7" s="15">
        <f>IF(ISERROR(SMALL($L$6:$L$78,2)),"",SMALL($L$6:$L$78,2))</f>
      </c>
      <c r="V7" s="15">
        <f>IF(ISERROR(SMALL($L$6:$L$78,3)),"",SMALL($L$6:$L$78,3))</f>
      </c>
      <c r="W7" s="15">
        <f>IF(ISERROR(SMALL($L$6:$L$78,4)),"",SMALL($L$6:$L$78,4))</f>
      </c>
      <c r="X7" s="15">
        <f>IF(ISERROR(SMALL($L$6:$L$78,5)),"",SMALL($L$6:$L$78,5))</f>
      </c>
      <c r="Y7" s="15">
        <f>IF(ISERROR(SMALL($L$6:$L$78,6)),"",SMALL($L$6:$L$78,6))</f>
      </c>
    </row>
    <row r="8" spans="1:25" ht="14.25" customHeight="1">
      <c r="A8" s="60">
        <v>3</v>
      </c>
      <c r="B8" s="49"/>
      <c r="C8" s="49"/>
      <c r="D8" s="50"/>
      <c r="E8" s="113"/>
      <c r="F8" s="134"/>
      <c r="G8" s="116"/>
      <c r="H8" s="89"/>
      <c r="I8" s="77"/>
      <c r="J8" s="28">
        <f>'所属データ'!$A$18</f>
        <v>430100</v>
      </c>
      <c r="K8" s="28">
        <f t="shared" si="0"/>
        <v>0</v>
      </c>
      <c r="L8" s="79">
        <f t="shared" si="1"/>
      </c>
      <c r="M8" s="79">
        <f t="shared" si="2"/>
      </c>
      <c r="N8" s="79">
        <f t="shared" si="3"/>
      </c>
      <c r="O8" s="28">
        <f>IF(T8="","","女５")</f>
      </c>
      <c r="P8" s="28">
        <f>'所属データ'!$A$18+2200</f>
        <v>432300</v>
      </c>
      <c r="Q8" s="75">
        <f>'所属データ'!$C$3</f>
        <v>0</v>
      </c>
      <c r="S8" s="143">
        <f>H5</f>
        <v>0</v>
      </c>
      <c r="T8" s="15">
        <f>IF(ISERROR(SMALL($M$6:$M$78,1)),"",SMALL($M$6:$M$78,1))</f>
      </c>
      <c r="U8" s="15">
        <f>IF(ISERROR(SMALL($M$6:$M$78,2)),"",SMALL($M$6:$M$78,2))</f>
      </c>
      <c r="V8" s="15">
        <f>IF(ISERROR(SMALL($M$6:$M$78,3)),"",SMALL($M$6:$M$78,3))</f>
      </c>
      <c r="W8" s="15">
        <f>IF(ISERROR(SMALL($M$6:$M$78,4)),"",SMALL($M$6:$M$78,4))</f>
      </c>
      <c r="X8" s="15">
        <f>IF(ISERROR(SMALL($M$6:$M$78,5)),"",SMALL($M$6:$M$78,5))</f>
      </c>
      <c r="Y8" s="15">
        <f>IF(ISERROR(SMALL($M$6:$M$78,6)),"",SMALL($M$6:$M$78,6))</f>
      </c>
    </row>
    <row r="9" spans="1:25" ht="14.25" customHeight="1">
      <c r="A9" s="60">
        <v>4</v>
      </c>
      <c r="B9" s="49"/>
      <c r="C9" s="49"/>
      <c r="D9" s="50"/>
      <c r="E9" s="113"/>
      <c r="F9" s="134"/>
      <c r="G9" s="116"/>
      <c r="H9" s="89"/>
      <c r="I9" s="77"/>
      <c r="J9" s="28">
        <f>'所属データ'!$A$18</f>
        <v>430100</v>
      </c>
      <c r="K9" s="28">
        <f t="shared" si="0"/>
        <v>0</v>
      </c>
      <c r="L9" s="79">
        <f t="shared" si="1"/>
      </c>
      <c r="M9" s="79">
        <f t="shared" si="2"/>
      </c>
      <c r="N9" s="79">
        <f t="shared" si="3"/>
      </c>
      <c r="O9" s="28">
        <f>IF(T9="","","女６")</f>
      </c>
      <c r="P9" s="28">
        <f>'所属データ'!$A$18+2300</f>
        <v>432400</v>
      </c>
      <c r="Q9" s="75">
        <f>'所属データ'!$C$3</f>
        <v>0</v>
      </c>
      <c r="S9" s="143">
        <f>I5</f>
        <v>0</v>
      </c>
      <c r="T9" s="15">
        <f>IF(ISERROR(SMALL($N$6:$N$78,1)),"",SMALL($N$6:$N$78,1))</f>
      </c>
      <c r="U9" s="15">
        <f>IF(ISERROR(SMALL($N$6:$N$78,2)),"",SMALL($N$6:$N$78,2))</f>
      </c>
      <c r="V9" s="15">
        <f>IF(ISERROR(SMALL($N$6:$N$78,3)),"",SMALL($N$6:$N$78,3))</f>
      </c>
      <c r="W9" s="15">
        <f>IF(ISERROR(SMALL($N$6:$N$78,4)),"",SMALL($N$6:$N$78,4))</f>
      </c>
      <c r="X9" s="15">
        <f>IF(ISERROR(SMALL($N$6:$N$78,5)),"",SMALL($N$6:$N$78,5))</f>
      </c>
      <c r="Y9" s="15">
        <f>IF(ISERROR(SMALL($N$6:$N$78,6)),"",SMALL($N$6:$N$78,6))</f>
      </c>
    </row>
    <row r="10" spans="1:17" ht="14.25" customHeight="1" thickBot="1">
      <c r="A10" s="61">
        <v>5</v>
      </c>
      <c r="B10" s="51"/>
      <c r="C10" s="51"/>
      <c r="D10" s="52"/>
      <c r="E10" s="114"/>
      <c r="F10" s="135"/>
      <c r="G10" s="117"/>
      <c r="H10" s="90"/>
      <c r="I10" s="78"/>
      <c r="J10" s="28">
        <f>'所属データ'!$A$18</f>
        <v>430100</v>
      </c>
      <c r="K10" s="28">
        <f t="shared" si="0"/>
        <v>0</v>
      </c>
      <c r="L10" s="79">
        <f t="shared" si="1"/>
      </c>
      <c r="M10" s="79">
        <f t="shared" si="2"/>
      </c>
      <c r="N10" s="79">
        <f t="shared" si="3"/>
      </c>
      <c r="O10" s="28">
        <f>IF(T10="","","5-B")</f>
      </c>
      <c r="P10" s="28"/>
      <c r="Q10" s="75"/>
    </row>
    <row r="11" spans="1:17" ht="14.25" customHeight="1">
      <c r="A11" s="59">
        <v>6</v>
      </c>
      <c r="B11" s="47"/>
      <c r="C11" s="47"/>
      <c r="D11" s="48"/>
      <c r="E11" s="112"/>
      <c r="F11" s="133"/>
      <c r="G11" s="115"/>
      <c r="H11" s="88"/>
      <c r="I11" s="76"/>
      <c r="J11" s="28">
        <f>'所属データ'!$A$18</f>
        <v>430100</v>
      </c>
      <c r="K11" s="28">
        <f t="shared" si="0"/>
        <v>0</v>
      </c>
      <c r="L11" s="79">
        <f t="shared" si="1"/>
      </c>
      <c r="M11" s="79">
        <f t="shared" si="2"/>
      </c>
      <c r="N11" s="79">
        <f t="shared" si="3"/>
      </c>
      <c r="O11" s="28">
        <f>IF(T11="","","6-A")</f>
      </c>
      <c r="P11" s="28"/>
      <c r="Q11" s="75"/>
    </row>
    <row r="12" spans="1:17" ht="14.25" customHeight="1">
      <c r="A12" s="60">
        <v>7</v>
      </c>
      <c r="B12" s="49"/>
      <c r="C12" s="49"/>
      <c r="D12" s="50"/>
      <c r="E12" s="113"/>
      <c r="F12" s="134"/>
      <c r="G12" s="116"/>
      <c r="H12" s="89"/>
      <c r="I12" s="77"/>
      <c r="J12" s="28">
        <f>'所属データ'!$A$18</f>
        <v>430100</v>
      </c>
      <c r="K12" s="28">
        <f t="shared" si="0"/>
        <v>0</v>
      </c>
      <c r="L12" s="79">
        <f t="shared" si="1"/>
      </c>
      <c r="M12" s="79">
        <f t="shared" si="2"/>
      </c>
      <c r="N12" s="79">
        <f t="shared" si="3"/>
      </c>
      <c r="O12" s="28">
        <f>IF(T12="","","6-B")</f>
      </c>
      <c r="P12" s="28"/>
      <c r="Q12" s="75"/>
    </row>
    <row r="13" spans="1:15" ht="14.25" customHeight="1">
      <c r="A13" s="60">
        <v>8</v>
      </c>
      <c r="B13" s="49"/>
      <c r="C13" s="49"/>
      <c r="D13" s="50"/>
      <c r="E13" s="113"/>
      <c r="F13" s="134"/>
      <c r="G13" s="116"/>
      <c r="H13" s="89"/>
      <c r="I13" s="77"/>
      <c r="J13" s="28">
        <f>'所属データ'!$A$18</f>
        <v>430100</v>
      </c>
      <c r="K13" s="28">
        <f t="shared" si="0"/>
        <v>0</v>
      </c>
      <c r="L13" s="79">
        <f t="shared" si="1"/>
      </c>
      <c r="M13" s="79">
        <f t="shared" si="2"/>
      </c>
      <c r="N13" s="79">
        <f t="shared" si="3"/>
      </c>
      <c r="O13" s="17"/>
    </row>
    <row r="14" spans="1:15" ht="14.25" customHeight="1">
      <c r="A14" s="60">
        <v>9</v>
      </c>
      <c r="B14" s="49"/>
      <c r="C14" s="49"/>
      <c r="D14" s="50"/>
      <c r="E14" s="113"/>
      <c r="F14" s="134"/>
      <c r="G14" s="116"/>
      <c r="H14" s="89"/>
      <c r="I14" s="77"/>
      <c r="J14" s="28">
        <f>'所属データ'!$A$18</f>
        <v>430100</v>
      </c>
      <c r="K14" s="28">
        <f t="shared" si="0"/>
        <v>0</v>
      </c>
      <c r="L14" s="79">
        <f t="shared" si="1"/>
      </c>
      <c r="M14" s="79">
        <f t="shared" si="2"/>
      </c>
      <c r="N14" s="79">
        <f t="shared" si="3"/>
      </c>
      <c r="O14" s="17"/>
    </row>
    <row r="15" spans="1:15" ht="14.25" customHeight="1" thickBot="1">
      <c r="A15" s="61">
        <v>10</v>
      </c>
      <c r="B15" s="51"/>
      <c r="C15" s="51"/>
      <c r="D15" s="52"/>
      <c r="E15" s="114"/>
      <c r="F15" s="135"/>
      <c r="G15" s="117"/>
      <c r="H15" s="90"/>
      <c r="I15" s="78"/>
      <c r="J15" s="28">
        <f>'所属データ'!$A$18</f>
        <v>430100</v>
      </c>
      <c r="K15" s="28">
        <f t="shared" si="0"/>
        <v>0</v>
      </c>
      <c r="L15" s="79">
        <f t="shared" si="1"/>
      </c>
      <c r="M15" s="79">
        <f t="shared" si="2"/>
      </c>
      <c r="N15" s="79">
        <f t="shared" si="3"/>
      </c>
      <c r="O15" s="17"/>
    </row>
    <row r="16" spans="1:15" ht="14.25" customHeight="1">
      <c r="A16" s="59">
        <v>11</v>
      </c>
      <c r="B16" s="47"/>
      <c r="C16" s="47"/>
      <c r="D16" s="48"/>
      <c r="E16" s="112"/>
      <c r="F16" s="133"/>
      <c r="G16" s="115"/>
      <c r="H16" s="88"/>
      <c r="I16" s="76"/>
      <c r="J16" s="28">
        <f>'所属データ'!$A$18</f>
        <v>430100</v>
      </c>
      <c r="K16" s="28">
        <f t="shared" si="0"/>
        <v>0</v>
      </c>
      <c r="L16" s="79">
        <f t="shared" si="1"/>
      </c>
      <c r="M16" s="79">
        <f t="shared" si="2"/>
      </c>
      <c r="N16" s="79">
        <f t="shared" si="3"/>
      </c>
      <c r="O16" s="17"/>
    </row>
    <row r="17" spans="1:15" ht="14.25" customHeight="1">
      <c r="A17" s="60">
        <v>12</v>
      </c>
      <c r="B17" s="49"/>
      <c r="C17" s="49"/>
      <c r="D17" s="50"/>
      <c r="E17" s="113"/>
      <c r="F17" s="134"/>
      <c r="G17" s="116"/>
      <c r="H17" s="89"/>
      <c r="I17" s="77"/>
      <c r="J17" s="28">
        <f>'所属データ'!$A$18</f>
        <v>430100</v>
      </c>
      <c r="K17" s="28">
        <f t="shared" si="0"/>
        <v>0</v>
      </c>
      <c r="L17" s="79">
        <f t="shared" si="1"/>
      </c>
      <c r="M17" s="79">
        <f t="shared" si="2"/>
      </c>
      <c r="N17" s="79">
        <f t="shared" si="3"/>
      </c>
      <c r="O17" s="17"/>
    </row>
    <row r="18" spans="1:15" ht="14.25" customHeight="1">
      <c r="A18" s="60">
        <v>13</v>
      </c>
      <c r="B18" s="49"/>
      <c r="C18" s="49"/>
      <c r="D18" s="50"/>
      <c r="E18" s="113"/>
      <c r="F18" s="134"/>
      <c r="G18" s="116"/>
      <c r="H18" s="89"/>
      <c r="I18" s="77"/>
      <c r="J18" s="28">
        <f>'所属データ'!$A$18</f>
        <v>430100</v>
      </c>
      <c r="K18" s="28">
        <f t="shared" si="0"/>
        <v>0</v>
      </c>
      <c r="L18" s="79">
        <f t="shared" si="1"/>
      </c>
      <c r="M18" s="79">
        <f t="shared" si="2"/>
      </c>
      <c r="N18" s="79">
        <f t="shared" si="3"/>
      </c>
      <c r="O18" s="17"/>
    </row>
    <row r="19" spans="1:15" ht="14.25" customHeight="1">
      <c r="A19" s="60">
        <v>14</v>
      </c>
      <c r="B19" s="49"/>
      <c r="C19" s="49"/>
      <c r="D19" s="50"/>
      <c r="E19" s="113"/>
      <c r="F19" s="134"/>
      <c r="G19" s="116"/>
      <c r="H19" s="89"/>
      <c r="I19" s="77"/>
      <c r="J19" s="28">
        <f>'所属データ'!$A$18</f>
        <v>430100</v>
      </c>
      <c r="K19" s="28">
        <f t="shared" si="0"/>
        <v>0</v>
      </c>
      <c r="L19" s="79">
        <f t="shared" si="1"/>
      </c>
      <c r="M19" s="79">
        <f t="shared" si="2"/>
      </c>
      <c r="N19" s="79">
        <f t="shared" si="3"/>
      </c>
      <c r="O19" s="17"/>
    </row>
    <row r="20" spans="1:15" ht="14.25" customHeight="1" thickBot="1">
      <c r="A20" s="61">
        <v>15</v>
      </c>
      <c r="B20" s="51"/>
      <c r="C20" s="51"/>
      <c r="D20" s="52"/>
      <c r="E20" s="114"/>
      <c r="F20" s="135"/>
      <c r="G20" s="117"/>
      <c r="H20" s="90"/>
      <c r="I20" s="78"/>
      <c r="J20" s="28">
        <f>'所属データ'!$A$18</f>
        <v>430100</v>
      </c>
      <c r="K20" s="28">
        <f t="shared" si="0"/>
        <v>0</v>
      </c>
      <c r="L20" s="79">
        <f t="shared" si="1"/>
      </c>
      <c r="M20" s="79">
        <f t="shared" si="2"/>
      </c>
      <c r="N20" s="79">
        <f t="shared" si="3"/>
      </c>
      <c r="O20" s="17"/>
    </row>
    <row r="21" spans="1:15" ht="14.25" customHeight="1">
      <c r="A21" s="59">
        <v>16</v>
      </c>
      <c r="B21" s="47"/>
      <c r="C21" s="47"/>
      <c r="D21" s="48"/>
      <c r="E21" s="112"/>
      <c r="F21" s="133"/>
      <c r="G21" s="115"/>
      <c r="H21" s="88"/>
      <c r="I21" s="76"/>
      <c r="J21" s="28">
        <f>'所属データ'!$A$18</f>
        <v>430100</v>
      </c>
      <c r="K21" s="28">
        <f t="shared" si="0"/>
        <v>0</v>
      </c>
      <c r="L21" s="79">
        <f t="shared" si="1"/>
      </c>
      <c r="M21" s="79">
        <f t="shared" si="2"/>
      </c>
      <c r="N21" s="79">
        <f t="shared" si="3"/>
      </c>
      <c r="O21" s="17"/>
    </row>
    <row r="22" spans="1:15" ht="14.25" customHeight="1">
      <c r="A22" s="60">
        <v>17</v>
      </c>
      <c r="B22" s="49"/>
      <c r="C22" s="49"/>
      <c r="D22" s="50"/>
      <c r="E22" s="113"/>
      <c r="F22" s="134"/>
      <c r="G22" s="116"/>
      <c r="H22" s="89"/>
      <c r="I22" s="77"/>
      <c r="J22" s="28">
        <f>'所属データ'!$A$18</f>
        <v>430100</v>
      </c>
      <c r="K22" s="28">
        <f t="shared" si="0"/>
        <v>0</v>
      </c>
      <c r="L22" s="79">
        <f t="shared" si="1"/>
      </c>
      <c r="M22" s="79">
        <f t="shared" si="2"/>
      </c>
      <c r="N22" s="79">
        <f t="shared" si="3"/>
      </c>
      <c r="O22" s="17"/>
    </row>
    <row r="23" spans="1:15" ht="14.25" customHeight="1">
      <c r="A23" s="60">
        <v>18</v>
      </c>
      <c r="B23" s="49"/>
      <c r="C23" s="49"/>
      <c r="D23" s="50"/>
      <c r="E23" s="113"/>
      <c r="F23" s="134"/>
      <c r="G23" s="116"/>
      <c r="H23" s="89"/>
      <c r="I23" s="77"/>
      <c r="J23" s="28">
        <f>'所属データ'!$A$18</f>
        <v>430100</v>
      </c>
      <c r="K23" s="28">
        <f t="shared" si="0"/>
        <v>0</v>
      </c>
      <c r="L23" s="79">
        <f t="shared" si="1"/>
      </c>
      <c r="M23" s="79">
        <f t="shared" si="2"/>
      </c>
      <c r="N23" s="79">
        <f t="shared" si="3"/>
      </c>
      <c r="O23" s="17"/>
    </row>
    <row r="24" spans="1:15" ht="14.25" customHeight="1">
      <c r="A24" s="60">
        <v>19</v>
      </c>
      <c r="B24" s="49"/>
      <c r="C24" s="49"/>
      <c r="D24" s="50"/>
      <c r="E24" s="113"/>
      <c r="F24" s="134"/>
      <c r="G24" s="116"/>
      <c r="H24" s="89"/>
      <c r="I24" s="77"/>
      <c r="J24" s="28">
        <f>'所属データ'!$A$18</f>
        <v>430100</v>
      </c>
      <c r="K24" s="28">
        <f t="shared" si="0"/>
        <v>0</v>
      </c>
      <c r="L24" s="79">
        <f t="shared" si="1"/>
      </c>
      <c r="M24" s="79">
        <f t="shared" si="2"/>
      </c>
      <c r="N24" s="79">
        <f t="shared" si="3"/>
      </c>
      <c r="O24" s="17"/>
    </row>
    <row r="25" spans="1:15" ht="14.25" customHeight="1" thickBot="1">
      <c r="A25" s="61">
        <v>20</v>
      </c>
      <c r="B25" s="51"/>
      <c r="C25" s="51"/>
      <c r="D25" s="52"/>
      <c r="E25" s="114"/>
      <c r="F25" s="135"/>
      <c r="G25" s="117"/>
      <c r="H25" s="90"/>
      <c r="I25" s="78"/>
      <c r="J25" s="28">
        <f>'所属データ'!$A$18</f>
        <v>430100</v>
      </c>
      <c r="K25" s="28">
        <f t="shared" si="0"/>
        <v>0</v>
      </c>
      <c r="L25" s="79">
        <f t="shared" si="1"/>
      </c>
      <c r="M25" s="79">
        <f t="shared" si="2"/>
      </c>
      <c r="N25" s="79">
        <f t="shared" si="3"/>
      </c>
      <c r="O25" s="17"/>
    </row>
    <row r="26" spans="1:15" ht="14.25" customHeight="1">
      <c r="A26" s="59">
        <v>21</v>
      </c>
      <c r="B26" s="47"/>
      <c r="C26" s="47"/>
      <c r="D26" s="48"/>
      <c r="E26" s="112"/>
      <c r="F26" s="133"/>
      <c r="G26" s="115"/>
      <c r="H26" s="88"/>
      <c r="I26" s="76"/>
      <c r="J26" s="28">
        <f>'所属データ'!$A$18</f>
        <v>430100</v>
      </c>
      <c r="K26" s="28">
        <f t="shared" si="0"/>
        <v>0</v>
      </c>
      <c r="L26" s="79">
        <f t="shared" si="1"/>
      </c>
      <c r="M26" s="79">
        <f t="shared" si="2"/>
      </c>
      <c r="N26" s="79">
        <f t="shared" si="3"/>
      </c>
      <c r="O26" s="17"/>
    </row>
    <row r="27" spans="1:15" ht="14.25" customHeight="1">
      <c r="A27" s="60">
        <v>22</v>
      </c>
      <c r="B27" s="49"/>
      <c r="C27" s="49"/>
      <c r="D27" s="50"/>
      <c r="E27" s="113"/>
      <c r="F27" s="134"/>
      <c r="G27" s="116"/>
      <c r="H27" s="89"/>
      <c r="I27" s="77"/>
      <c r="J27" s="28">
        <f>'所属データ'!$A$18</f>
        <v>430100</v>
      </c>
      <c r="K27" s="28">
        <f t="shared" si="0"/>
        <v>0</v>
      </c>
      <c r="L27" s="79">
        <f t="shared" si="1"/>
      </c>
      <c r="M27" s="79">
        <f t="shared" si="2"/>
      </c>
      <c r="N27" s="79">
        <f t="shared" si="3"/>
      </c>
      <c r="O27" s="17"/>
    </row>
    <row r="28" spans="1:15" ht="14.25" customHeight="1">
      <c r="A28" s="60">
        <v>23</v>
      </c>
      <c r="B28" s="49"/>
      <c r="C28" s="49"/>
      <c r="D28" s="50"/>
      <c r="E28" s="113"/>
      <c r="F28" s="134"/>
      <c r="G28" s="116"/>
      <c r="H28" s="89"/>
      <c r="I28" s="77"/>
      <c r="J28" s="28">
        <f>'所属データ'!$A$18</f>
        <v>430100</v>
      </c>
      <c r="K28" s="28">
        <f t="shared" si="0"/>
        <v>0</v>
      </c>
      <c r="L28" s="79">
        <f t="shared" si="1"/>
      </c>
      <c r="M28" s="79">
        <f t="shared" si="2"/>
      </c>
      <c r="N28" s="79">
        <f t="shared" si="3"/>
      </c>
      <c r="O28" s="17"/>
    </row>
    <row r="29" spans="1:15" ht="14.25" customHeight="1">
      <c r="A29" s="60">
        <v>24</v>
      </c>
      <c r="B29" s="49"/>
      <c r="C29" s="49"/>
      <c r="D29" s="50"/>
      <c r="E29" s="113"/>
      <c r="F29" s="134"/>
      <c r="G29" s="116"/>
      <c r="H29" s="89"/>
      <c r="I29" s="77"/>
      <c r="J29" s="28">
        <f>'所属データ'!$A$18</f>
        <v>430100</v>
      </c>
      <c r="K29" s="28">
        <f t="shared" si="0"/>
        <v>0</v>
      </c>
      <c r="L29" s="79">
        <f t="shared" si="1"/>
      </c>
      <c r="M29" s="79">
        <f t="shared" si="2"/>
      </c>
      <c r="N29" s="79">
        <f t="shared" si="3"/>
      </c>
      <c r="O29" s="17"/>
    </row>
    <row r="30" spans="1:15" ht="14.25" customHeight="1" thickBot="1">
      <c r="A30" s="61">
        <v>25</v>
      </c>
      <c r="B30" s="51"/>
      <c r="C30" s="51"/>
      <c r="D30" s="52"/>
      <c r="E30" s="114"/>
      <c r="F30" s="135"/>
      <c r="G30" s="117"/>
      <c r="H30" s="90"/>
      <c r="I30" s="78"/>
      <c r="J30" s="28">
        <f>'所属データ'!$A$18</f>
        <v>430100</v>
      </c>
      <c r="K30" s="28">
        <f t="shared" si="0"/>
        <v>0</v>
      </c>
      <c r="L30" s="79">
        <f t="shared" si="1"/>
      </c>
      <c r="M30" s="79">
        <f t="shared" si="2"/>
      </c>
      <c r="N30" s="79">
        <f t="shared" si="3"/>
      </c>
      <c r="O30" s="17"/>
    </row>
    <row r="31" spans="1:15" ht="14.25" customHeight="1">
      <c r="A31" s="59">
        <v>26</v>
      </c>
      <c r="B31" s="47"/>
      <c r="C31" s="47"/>
      <c r="D31" s="48"/>
      <c r="E31" s="112"/>
      <c r="F31" s="133"/>
      <c r="G31" s="115"/>
      <c r="H31" s="88"/>
      <c r="I31" s="76"/>
      <c r="J31" s="28">
        <f>'所属データ'!$A$18</f>
        <v>430100</v>
      </c>
      <c r="K31" s="28">
        <f t="shared" si="0"/>
        <v>0</v>
      </c>
      <c r="L31" s="79">
        <f t="shared" si="1"/>
      </c>
      <c r="M31" s="79">
        <f t="shared" si="2"/>
      </c>
      <c r="N31" s="79">
        <f t="shared" si="3"/>
      </c>
      <c r="O31" s="17"/>
    </row>
    <row r="32" spans="1:15" ht="14.25" customHeight="1">
      <c r="A32" s="60">
        <v>27</v>
      </c>
      <c r="B32" s="49"/>
      <c r="C32" s="49"/>
      <c r="D32" s="50"/>
      <c r="E32" s="113"/>
      <c r="F32" s="134"/>
      <c r="G32" s="116"/>
      <c r="H32" s="89"/>
      <c r="I32" s="77"/>
      <c r="J32" s="28">
        <f>'所属データ'!$A$18</f>
        <v>430100</v>
      </c>
      <c r="K32" s="28">
        <f t="shared" si="0"/>
        <v>0</v>
      </c>
      <c r="L32" s="79">
        <f t="shared" si="1"/>
      </c>
      <c r="M32" s="79">
        <f t="shared" si="2"/>
      </c>
      <c r="N32" s="79">
        <f t="shared" si="3"/>
      </c>
      <c r="O32" s="17"/>
    </row>
    <row r="33" spans="1:15" ht="14.25" customHeight="1">
      <c r="A33" s="60">
        <v>28</v>
      </c>
      <c r="B33" s="49"/>
      <c r="C33" s="49"/>
      <c r="D33" s="50"/>
      <c r="E33" s="113"/>
      <c r="F33" s="134"/>
      <c r="G33" s="116"/>
      <c r="H33" s="89"/>
      <c r="I33" s="77"/>
      <c r="J33" s="28">
        <f>'所属データ'!$A$18</f>
        <v>430100</v>
      </c>
      <c r="K33" s="28">
        <f t="shared" si="0"/>
        <v>0</v>
      </c>
      <c r="L33" s="79">
        <f t="shared" si="1"/>
      </c>
      <c r="M33" s="79">
        <f t="shared" si="2"/>
      </c>
      <c r="N33" s="79">
        <f t="shared" si="3"/>
      </c>
      <c r="O33" s="17"/>
    </row>
    <row r="34" spans="1:15" ht="14.25" customHeight="1">
      <c r="A34" s="60">
        <v>29</v>
      </c>
      <c r="B34" s="49"/>
      <c r="C34" s="49"/>
      <c r="D34" s="50"/>
      <c r="E34" s="113"/>
      <c r="F34" s="134"/>
      <c r="G34" s="116"/>
      <c r="H34" s="89"/>
      <c r="I34" s="77"/>
      <c r="J34" s="28">
        <f>'所属データ'!$A$18</f>
        <v>430100</v>
      </c>
      <c r="K34" s="28">
        <f t="shared" si="0"/>
        <v>0</v>
      </c>
      <c r="L34" s="79">
        <f t="shared" si="1"/>
      </c>
      <c r="M34" s="79">
        <f t="shared" si="2"/>
      </c>
      <c r="N34" s="79">
        <f t="shared" si="3"/>
      </c>
      <c r="O34" s="17"/>
    </row>
    <row r="35" spans="1:15" ht="14.25" customHeight="1" thickBot="1">
      <c r="A35" s="61">
        <v>30</v>
      </c>
      <c r="B35" s="51"/>
      <c r="C35" s="51"/>
      <c r="D35" s="52"/>
      <c r="E35" s="114"/>
      <c r="F35" s="135"/>
      <c r="G35" s="117"/>
      <c r="H35" s="90"/>
      <c r="I35" s="78"/>
      <c r="J35" s="28">
        <f>'所属データ'!$A$18</f>
        <v>430100</v>
      </c>
      <c r="K35" s="28">
        <f t="shared" si="0"/>
        <v>0</v>
      </c>
      <c r="L35" s="79">
        <f t="shared" si="1"/>
      </c>
      <c r="M35" s="79">
        <f t="shared" si="2"/>
      </c>
      <c r="N35" s="79">
        <f t="shared" si="3"/>
      </c>
      <c r="O35" s="17"/>
    </row>
    <row r="36" spans="1:15" ht="14.25" customHeight="1">
      <c r="A36" s="59">
        <v>31</v>
      </c>
      <c r="B36" s="47"/>
      <c r="C36" s="47"/>
      <c r="D36" s="48"/>
      <c r="E36" s="112"/>
      <c r="F36" s="133"/>
      <c r="G36" s="115"/>
      <c r="H36" s="88"/>
      <c r="I36" s="76"/>
      <c r="J36" s="28">
        <f>'所属データ'!$A$18</f>
        <v>430100</v>
      </c>
      <c r="K36" s="28">
        <f t="shared" si="0"/>
        <v>0</v>
      </c>
      <c r="L36" s="79">
        <f t="shared" si="1"/>
      </c>
      <c r="M36" s="79">
        <f t="shared" si="2"/>
      </c>
      <c r="N36" s="79">
        <f t="shared" si="3"/>
      </c>
      <c r="O36" s="17"/>
    </row>
    <row r="37" spans="1:15" ht="14.25" customHeight="1">
      <c r="A37" s="60">
        <v>32</v>
      </c>
      <c r="B37" s="49"/>
      <c r="C37" s="49"/>
      <c r="D37" s="50"/>
      <c r="E37" s="113"/>
      <c r="F37" s="134"/>
      <c r="G37" s="116"/>
      <c r="H37" s="89"/>
      <c r="I37" s="77"/>
      <c r="J37" s="28">
        <f>'所属データ'!$A$18</f>
        <v>430100</v>
      </c>
      <c r="K37" s="28">
        <f t="shared" si="0"/>
        <v>0</v>
      </c>
      <c r="L37" s="79">
        <f t="shared" si="1"/>
      </c>
      <c r="M37" s="79">
        <f t="shared" si="2"/>
      </c>
      <c r="N37" s="79">
        <f t="shared" si="3"/>
      </c>
      <c r="O37" s="17"/>
    </row>
    <row r="38" spans="1:15" ht="14.25" customHeight="1">
      <c r="A38" s="60">
        <v>33</v>
      </c>
      <c r="B38" s="49"/>
      <c r="C38" s="49"/>
      <c r="D38" s="50"/>
      <c r="E38" s="113"/>
      <c r="F38" s="134"/>
      <c r="G38" s="116"/>
      <c r="H38" s="89"/>
      <c r="I38" s="77"/>
      <c r="J38" s="28">
        <f>'所属データ'!$A$18</f>
        <v>430100</v>
      </c>
      <c r="K38" s="28">
        <f aca="true" t="shared" si="4" ref="K38:K55">COUNTA(G38:I38)</f>
        <v>0</v>
      </c>
      <c r="L38" s="79">
        <f aca="true" t="shared" si="5" ref="L38:L55">IF(G38="","",$J38*1000+200+$A38)</f>
      </c>
      <c r="M38" s="79">
        <f aca="true" t="shared" si="6" ref="M38:M55">IF(H38="","",$J38*1000+200+$A38)</f>
      </c>
      <c r="N38" s="79">
        <f aca="true" t="shared" si="7" ref="N38:N55">IF(I38="","",$J38*1000+200+$A38)</f>
      </c>
      <c r="O38" s="17"/>
    </row>
    <row r="39" spans="1:15" ht="14.25" customHeight="1">
      <c r="A39" s="60">
        <v>34</v>
      </c>
      <c r="B39" s="49"/>
      <c r="C39" s="49"/>
      <c r="D39" s="50"/>
      <c r="E39" s="113"/>
      <c r="F39" s="134"/>
      <c r="G39" s="116"/>
      <c r="H39" s="89"/>
      <c r="I39" s="77"/>
      <c r="J39" s="28">
        <f>'所属データ'!$A$18</f>
        <v>430100</v>
      </c>
      <c r="K39" s="28">
        <f t="shared" si="4"/>
        <v>0</v>
      </c>
      <c r="L39" s="79">
        <f t="shared" si="5"/>
      </c>
      <c r="M39" s="79">
        <f t="shared" si="6"/>
      </c>
      <c r="N39" s="79">
        <f t="shared" si="7"/>
      </c>
      <c r="O39" s="17"/>
    </row>
    <row r="40" spans="1:15" ht="14.25" customHeight="1" thickBot="1">
      <c r="A40" s="61">
        <v>35</v>
      </c>
      <c r="B40" s="51"/>
      <c r="C40" s="51"/>
      <c r="D40" s="52"/>
      <c r="E40" s="114"/>
      <c r="F40" s="135"/>
      <c r="G40" s="117"/>
      <c r="H40" s="90"/>
      <c r="I40" s="78"/>
      <c r="J40" s="28">
        <f>'所属データ'!$A$18</f>
        <v>430100</v>
      </c>
      <c r="K40" s="28">
        <f t="shared" si="4"/>
        <v>0</v>
      </c>
      <c r="L40" s="79">
        <f t="shared" si="5"/>
      </c>
      <c r="M40" s="79">
        <f t="shared" si="6"/>
      </c>
      <c r="N40" s="79">
        <f t="shared" si="7"/>
      </c>
      <c r="O40" s="17"/>
    </row>
    <row r="41" spans="1:15" ht="14.25" customHeight="1">
      <c r="A41" s="59">
        <v>36</v>
      </c>
      <c r="B41" s="47"/>
      <c r="C41" s="47"/>
      <c r="D41" s="48"/>
      <c r="E41" s="112"/>
      <c r="F41" s="133"/>
      <c r="G41" s="115"/>
      <c r="H41" s="88"/>
      <c r="I41" s="76"/>
      <c r="J41" s="28">
        <f>'所属データ'!$A$18</f>
        <v>430100</v>
      </c>
      <c r="K41" s="28">
        <f t="shared" si="4"/>
        <v>0</v>
      </c>
      <c r="L41" s="79">
        <f t="shared" si="5"/>
      </c>
      <c r="M41" s="79">
        <f t="shared" si="6"/>
      </c>
      <c r="N41" s="79">
        <f t="shared" si="7"/>
      </c>
      <c r="O41" s="17"/>
    </row>
    <row r="42" spans="1:15" ht="14.25" customHeight="1">
      <c r="A42" s="60">
        <v>37</v>
      </c>
      <c r="B42" s="49"/>
      <c r="C42" s="49"/>
      <c r="D42" s="50"/>
      <c r="E42" s="113"/>
      <c r="F42" s="134"/>
      <c r="G42" s="116"/>
      <c r="H42" s="89"/>
      <c r="I42" s="77"/>
      <c r="J42" s="28">
        <f>'所属データ'!$A$18</f>
        <v>430100</v>
      </c>
      <c r="K42" s="28">
        <f t="shared" si="4"/>
        <v>0</v>
      </c>
      <c r="L42" s="79">
        <f t="shared" si="5"/>
      </c>
      <c r="M42" s="79">
        <f t="shared" si="6"/>
      </c>
      <c r="N42" s="79">
        <f t="shared" si="7"/>
      </c>
      <c r="O42" s="17"/>
    </row>
    <row r="43" spans="1:15" ht="14.25" customHeight="1">
      <c r="A43" s="60">
        <v>38</v>
      </c>
      <c r="B43" s="49"/>
      <c r="C43" s="49"/>
      <c r="D43" s="50"/>
      <c r="E43" s="113"/>
      <c r="F43" s="134"/>
      <c r="G43" s="116"/>
      <c r="H43" s="89"/>
      <c r="I43" s="77"/>
      <c r="J43" s="28">
        <f>'所属データ'!$A$18</f>
        <v>430100</v>
      </c>
      <c r="K43" s="28">
        <f t="shared" si="4"/>
        <v>0</v>
      </c>
      <c r="L43" s="79">
        <f t="shared" si="5"/>
      </c>
      <c r="M43" s="79">
        <f t="shared" si="6"/>
      </c>
      <c r="N43" s="79">
        <f t="shared" si="7"/>
      </c>
      <c r="O43" s="17"/>
    </row>
    <row r="44" spans="1:15" ht="14.25" customHeight="1">
      <c r="A44" s="60">
        <v>39</v>
      </c>
      <c r="B44" s="49"/>
      <c r="C44" s="49"/>
      <c r="D44" s="50"/>
      <c r="E44" s="113"/>
      <c r="F44" s="134"/>
      <c r="G44" s="116"/>
      <c r="H44" s="89"/>
      <c r="I44" s="77"/>
      <c r="J44" s="28">
        <f>'所属データ'!$A$18</f>
        <v>430100</v>
      </c>
      <c r="K44" s="28">
        <f t="shared" si="4"/>
        <v>0</v>
      </c>
      <c r="L44" s="79">
        <f t="shared" si="5"/>
      </c>
      <c r="M44" s="79">
        <f t="shared" si="6"/>
      </c>
      <c r="N44" s="79">
        <f t="shared" si="7"/>
      </c>
      <c r="O44" s="17"/>
    </row>
    <row r="45" spans="1:15" ht="14.25" customHeight="1" thickBot="1">
      <c r="A45" s="61">
        <v>40</v>
      </c>
      <c r="B45" s="51"/>
      <c r="C45" s="51"/>
      <c r="D45" s="52"/>
      <c r="E45" s="114"/>
      <c r="F45" s="135"/>
      <c r="G45" s="117"/>
      <c r="H45" s="90"/>
      <c r="I45" s="78"/>
      <c r="J45" s="28">
        <f>'所属データ'!$A$18</f>
        <v>430100</v>
      </c>
      <c r="K45" s="28">
        <f t="shared" si="4"/>
        <v>0</v>
      </c>
      <c r="L45" s="79">
        <f t="shared" si="5"/>
      </c>
      <c r="M45" s="79">
        <f t="shared" si="6"/>
      </c>
      <c r="N45" s="79">
        <f t="shared" si="7"/>
      </c>
      <c r="O45" s="17"/>
    </row>
    <row r="46" spans="1:15" ht="14.25" customHeight="1">
      <c r="A46" s="59">
        <v>41</v>
      </c>
      <c r="B46" s="47"/>
      <c r="C46" s="47"/>
      <c r="D46" s="48"/>
      <c r="E46" s="112"/>
      <c r="F46" s="133"/>
      <c r="G46" s="115"/>
      <c r="H46" s="88"/>
      <c r="I46" s="76"/>
      <c r="J46" s="28">
        <f>'所属データ'!$A$18</f>
        <v>430100</v>
      </c>
      <c r="K46" s="28">
        <f t="shared" si="4"/>
        <v>0</v>
      </c>
      <c r="L46" s="79">
        <f t="shared" si="5"/>
      </c>
      <c r="M46" s="79">
        <f t="shared" si="6"/>
      </c>
      <c r="N46" s="79">
        <f t="shared" si="7"/>
      </c>
      <c r="O46" s="17"/>
    </row>
    <row r="47" spans="1:15" ht="14.25" customHeight="1">
      <c r="A47" s="60">
        <v>42</v>
      </c>
      <c r="B47" s="49"/>
      <c r="C47" s="49"/>
      <c r="D47" s="50"/>
      <c r="E47" s="113"/>
      <c r="F47" s="134"/>
      <c r="G47" s="116"/>
      <c r="H47" s="89"/>
      <c r="I47" s="77"/>
      <c r="J47" s="28">
        <f>'所属データ'!$A$18</f>
        <v>430100</v>
      </c>
      <c r="K47" s="28">
        <f t="shared" si="4"/>
        <v>0</v>
      </c>
      <c r="L47" s="79">
        <f t="shared" si="5"/>
      </c>
      <c r="M47" s="79">
        <f t="shared" si="6"/>
      </c>
      <c r="N47" s="79">
        <f t="shared" si="7"/>
      </c>
      <c r="O47" s="17"/>
    </row>
    <row r="48" spans="1:15" ht="14.25" customHeight="1">
      <c r="A48" s="60">
        <v>43</v>
      </c>
      <c r="B48" s="49"/>
      <c r="C48" s="49"/>
      <c r="D48" s="50"/>
      <c r="E48" s="113"/>
      <c r="F48" s="134"/>
      <c r="G48" s="116"/>
      <c r="H48" s="89"/>
      <c r="I48" s="77"/>
      <c r="J48" s="28">
        <f>'所属データ'!$A$18</f>
        <v>430100</v>
      </c>
      <c r="K48" s="28">
        <f t="shared" si="4"/>
        <v>0</v>
      </c>
      <c r="L48" s="79">
        <f t="shared" si="5"/>
      </c>
      <c r="M48" s="79">
        <f t="shared" si="6"/>
      </c>
      <c r="N48" s="79">
        <f t="shared" si="7"/>
      </c>
      <c r="O48" s="17"/>
    </row>
    <row r="49" spans="1:15" ht="14.25" customHeight="1">
      <c r="A49" s="60">
        <v>44</v>
      </c>
      <c r="B49" s="49"/>
      <c r="C49" s="49"/>
      <c r="D49" s="50"/>
      <c r="E49" s="113"/>
      <c r="F49" s="134"/>
      <c r="G49" s="116"/>
      <c r="H49" s="89"/>
      <c r="I49" s="77"/>
      <c r="J49" s="28">
        <f>'所属データ'!$A$18</f>
        <v>430100</v>
      </c>
      <c r="K49" s="28">
        <f t="shared" si="4"/>
        <v>0</v>
      </c>
      <c r="L49" s="79">
        <f t="shared" si="5"/>
      </c>
      <c r="M49" s="79">
        <f t="shared" si="6"/>
      </c>
      <c r="N49" s="79">
        <f t="shared" si="7"/>
      </c>
      <c r="O49" s="17"/>
    </row>
    <row r="50" spans="1:15" ht="14.25" customHeight="1" thickBot="1">
      <c r="A50" s="61">
        <v>45</v>
      </c>
      <c r="B50" s="51"/>
      <c r="C50" s="51"/>
      <c r="D50" s="52"/>
      <c r="E50" s="114"/>
      <c r="F50" s="135"/>
      <c r="G50" s="117"/>
      <c r="H50" s="90"/>
      <c r="I50" s="78"/>
      <c r="J50" s="28">
        <f>'所属データ'!$A$18</f>
        <v>430100</v>
      </c>
      <c r="K50" s="28">
        <f t="shared" si="4"/>
        <v>0</v>
      </c>
      <c r="L50" s="79">
        <f t="shared" si="5"/>
      </c>
      <c r="M50" s="79">
        <f t="shared" si="6"/>
      </c>
      <c r="N50" s="79">
        <f t="shared" si="7"/>
      </c>
      <c r="O50" s="17"/>
    </row>
    <row r="51" spans="1:15" ht="14.25" customHeight="1">
      <c r="A51" s="59">
        <v>46</v>
      </c>
      <c r="B51" s="47"/>
      <c r="C51" s="47"/>
      <c r="D51" s="48"/>
      <c r="E51" s="112"/>
      <c r="F51" s="133"/>
      <c r="G51" s="115"/>
      <c r="H51" s="88"/>
      <c r="I51" s="76"/>
      <c r="J51" s="28">
        <f>'所属データ'!$A$18</f>
        <v>430100</v>
      </c>
      <c r="K51" s="28">
        <f t="shared" si="4"/>
        <v>0</v>
      </c>
      <c r="L51" s="79">
        <f t="shared" si="5"/>
      </c>
      <c r="M51" s="79">
        <f t="shared" si="6"/>
      </c>
      <c r="N51" s="79">
        <f t="shared" si="7"/>
      </c>
      <c r="O51" s="17"/>
    </row>
    <row r="52" spans="1:15" ht="14.25" customHeight="1">
      <c r="A52" s="60">
        <v>47</v>
      </c>
      <c r="B52" s="49"/>
      <c r="C52" s="49"/>
      <c r="D52" s="50"/>
      <c r="E52" s="113"/>
      <c r="F52" s="134"/>
      <c r="G52" s="116"/>
      <c r="H52" s="89"/>
      <c r="I52" s="77"/>
      <c r="J52" s="28">
        <f>'所属データ'!$A$18</f>
        <v>430100</v>
      </c>
      <c r="K52" s="28">
        <f t="shared" si="4"/>
        <v>0</v>
      </c>
      <c r="L52" s="79">
        <f t="shared" si="5"/>
      </c>
      <c r="M52" s="79">
        <f t="shared" si="6"/>
      </c>
      <c r="N52" s="79">
        <f t="shared" si="7"/>
      </c>
      <c r="O52" s="17"/>
    </row>
    <row r="53" spans="1:15" ht="14.25" customHeight="1">
      <c r="A53" s="60">
        <v>48</v>
      </c>
      <c r="B53" s="49"/>
      <c r="C53" s="49"/>
      <c r="D53" s="50"/>
      <c r="E53" s="113"/>
      <c r="F53" s="134"/>
      <c r="G53" s="116"/>
      <c r="H53" s="89"/>
      <c r="I53" s="77"/>
      <c r="J53" s="28">
        <f>'所属データ'!$A$18</f>
        <v>430100</v>
      </c>
      <c r="K53" s="28">
        <f t="shared" si="4"/>
        <v>0</v>
      </c>
      <c r="L53" s="79">
        <f t="shared" si="5"/>
      </c>
      <c r="M53" s="79">
        <f t="shared" si="6"/>
      </c>
      <c r="N53" s="79">
        <f t="shared" si="7"/>
      </c>
      <c r="O53" s="17"/>
    </row>
    <row r="54" spans="1:15" ht="14.25" customHeight="1">
      <c r="A54" s="60">
        <v>49</v>
      </c>
      <c r="B54" s="49"/>
      <c r="C54" s="49"/>
      <c r="D54" s="50"/>
      <c r="E54" s="113"/>
      <c r="F54" s="134"/>
      <c r="G54" s="116"/>
      <c r="H54" s="89"/>
      <c r="I54" s="77"/>
      <c r="J54" s="28">
        <f>'所属データ'!$A$18</f>
        <v>430100</v>
      </c>
      <c r="K54" s="28">
        <f t="shared" si="4"/>
        <v>0</v>
      </c>
      <c r="L54" s="79">
        <f t="shared" si="5"/>
      </c>
      <c r="M54" s="79">
        <f t="shared" si="6"/>
      </c>
      <c r="N54" s="79">
        <f t="shared" si="7"/>
      </c>
      <c r="O54" s="17"/>
    </row>
    <row r="55" spans="1:15" ht="14.25" customHeight="1" thickBot="1">
      <c r="A55" s="61">
        <v>50</v>
      </c>
      <c r="B55" s="51"/>
      <c r="C55" s="51"/>
      <c r="D55" s="52"/>
      <c r="E55" s="114"/>
      <c r="F55" s="135"/>
      <c r="G55" s="117"/>
      <c r="H55" s="90"/>
      <c r="I55" s="78"/>
      <c r="J55" s="28">
        <f>'所属データ'!$A$18</f>
        <v>430100</v>
      </c>
      <c r="K55" s="28">
        <f t="shared" si="4"/>
        <v>0</v>
      </c>
      <c r="L55" s="79">
        <f t="shared" si="5"/>
      </c>
      <c r="M55" s="79">
        <f t="shared" si="6"/>
      </c>
      <c r="N55" s="79">
        <f t="shared" si="7"/>
      </c>
      <c r="O55" s="17"/>
    </row>
    <row r="56" ht="13.5">
      <c r="O56" s="17"/>
    </row>
    <row r="57" ht="13.5" hidden="1">
      <c r="O57" s="17"/>
    </row>
    <row r="58" spans="2:6" s="17" customFormat="1" ht="13.5" hidden="1">
      <c r="B58" s="71" t="s">
        <v>33</v>
      </c>
      <c r="C58" s="71"/>
      <c r="D58" s="93"/>
      <c r="E58" s="71"/>
      <c r="F58" s="71"/>
    </row>
    <row r="59" spans="2:6" s="17" customFormat="1" ht="13.5" hidden="1">
      <c r="B59" s="71" t="s">
        <v>40</v>
      </c>
      <c r="C59" s="96"/>
      <c r="D59" s="95"/>
      <c r="E59" s="71"/>
      <c r="F59" s="71"/>
    </row>
    <row r="60" spans="2:6" s="17" customFormat="1" ht="13.5" hidden="1">
      <c r="B60" s="71" t="s">
        <v>53</v>
      </c>
      <c r="C60" s="96"/>
      <c r="D60" s="95"/>
      <c r="E60" s="71"/>
      <c r="F60" s="71"/>
    </row>
    <row r="61" spans="2:6" s="17" customFormat="1" ht="13.5" hidden="1">
      <c r="B61" s="71" t="s">
        <v>54</v>
      </c>
      <c r="C61" s="96"/>
      <c r="D61" s="95"/>
      <c r="E61" s="71"/>
      <c r="F61" s="71"/>
    </row>
    <row r="62" spans="2:6" s="17" customFormat="1" ht="13.5" hidden="1">
      <c r="B62" s="71" t="s">
        <v>55</v>
      </c>
      <c r="C62" s="96"/>
      <c r="D62" s="95"/>
      <c r="E62" s="71"/>
      <c r="F62" s="71"/>
    </row>
    <row r="63" spans="2:6" s="17" customFormat="1" ht="13.5" hidden="1">
      <c r="B63" s="71" t="s">
        <v>56</v>
      </c>
      <c r="C63" s="96"/>
      <c r="D63" s="95"/>
      <c r="E63" s="71"/>
      <c r="F63" s="71"/>
    </row>
    <row r="64" spans="2:6" s="17" customFormat="1" ht="13.5" hidden="1">
      <c r="B64" s="71"/>
      <c r="C64" s="96"/>
      <c r="D64" s="95"/>
      <c r="E64" s="71"/>
      <c r="F64" s="71"/>
    </row>
    <row r="65" spans="2:6" s="17" customFormat="1" ht="13.5" hidden="1">
      <c r="B65" s="71" t="s">
        <v>34</v>
      </c>
      <c r="C65" s="96"/>
      <c r="D65" s="95"/>
      <c r="E65" s="71"/>
      <c r="F65" s="71"/>
    </row>
    <row r="66" spans="2:6" s="17" customFormat="1" ht="13.5" hidden="1">
      <c r="B66" s="71" t="s">
        <v>41</v>
      </c>
      <c r="C66" s="96"/>
      <c r="D66" s="95"/>
      <c r="E66" s="71"/>
      <c r="F66" s="71"/>
    </row>
    <row r="67" spans="2:6" s="17" customFormat="1" ht="13.5" hidden="1">
      <c r="B67" s="71" t="s">
        <v>59</v>
      </c>
      <c r="C67" s="96"/>
      <c r="D67" s="95"/>
      <c r="E67" s="71"/>
      <c r="F67" s="71"/>
    </row>
    <row r="68" spans="2:6" s="17" customFormat="1" ht="13.5" hidden="1">
      <c r="B68" s="71" t="s">
        <v>57</v>
      </c>
      <c r="C68" s="96"/>
      <c r="D68" s="95"/>
      <c r="E68" s="71"/>
      <c r="F68" s="71"/>
    </row>
    <row r="69" spans="2:6" s="17" customFormat="1" ht="13.5" hidden="1">
      <c r="B69" s="71" t="s">
        <v>66</v>
      </c>
      <c r="C69" s="96"/>
      <c r="D69" s="95"/>
      <c r="E69" s="71"/>
      <c r="F69" s="71"/>
    </row>
    <row r="70" spans="2:6" s="17" customFormat="1" ht="13.5" hidden="1">
      <c r="B70" s="71" t="s">
        <v>55</v>
      </c>
      <c r="C70" s="96"/>
      <c r="D70" s="95"/>
      <c r="E70" s="71"/>
      <c r="F70" s="71"/>
    </row>
    <row r="71" spans="2:6" s="17" customFormat="1" ht="13.5" hidden="1">
      <c r="B71" s="71" t="s">
        <v>56</v>
      </c>
      <c r="C71" s="96"/>
      <c r="D71" s="95"/>
      <c r="E71" s="71"/>
      <c r="F71" s="71"/>
    </row>
    <row r="72" spans="2:6" s="17" customFormat="1" ht="13.5" hidden="1">
      <c r="B72" s="71"/>
      <c r="C72" s="96"/>
      <c r="D72" s="95"/>
      <c r="E72" s="71"/>
      <c r="F72" s="71"/>
    </row>
    <row r="73" spans="2:6" s="17" customFormat="1" ht="13.5" hidden="1">
      <c r="B73" s="71" t="s">
        <v>35</v>
      </c>
      <c r="C73" s="96"/>
      <c r="D73" s="95"/>
      <c r="E73" s="71"/>
      <c r="F73" s="71"/>
    </row>
    <row r="74" spans="2:6" s="17" customFormat="1" ht="13.5" hidden="1">
      <c r="B74" s="71" t="s">
        <v>42</v>
      </c>
      <c r="C74" s="96"/>
      <c r="D74" s="95"/>
      <c r="E74" s="71"/>
      <c r="F74" s="71"/>
    </row>
    <row r="75" spans="2:6" s="17" customFormat="1" ht="13.5" hidden="1">
      <c r="B75" s="71" t="s">
        <v>43</v>
      </c>
      <c r="C75" s="96"/>
      <c r="D75" s="95"/>
      <c r="E75" s="71"/>
      <c r="F75" s="71"/>
    </row>
    <row r="76" spans="2:6" s="17" customFormat="1" ht="13.5" hidden="1">
      <c r="B76" s="71" t="s">
        <v>58</v>
      </c>
      <c r="C76" s="96"/>
      <c r="D76" s="95"/>
      <c r="E76" s="71"/>
      <c r="F76" s="71"/>
    </row>
    <row r="77" spans="2:11" s="17" customFormat="1" ht="13.5" hidden="1">
      <c r="B77" s="71" t="s">
        <v>67</v>
      </c>
      <c r="C77" s="96"/>
      <c r="D77" s="95"/>
      <c r="E77" s="71"/>
      <c r="F77" s="71"/>
      <c r="J77" s="75"/>
      <c r="K77" s="75"/>
    </row>
    <row r="78" spans="2:11" s="17" customFormat="1" ht="13.5" hidden="1">
      <c r="B78" s="71" t="s">
        <v>55</v>
      </c>
      <c r="C78" s="96"/>
      <c r="D78" s="95"/>
      <c r="E78" s="71"/>
      <c r="F78" s="71"/>
      <c r="J78" s="75"/>
      <c r="K78" s="75"/>
    </row>
    <row r="79" spans="2:11" s="17" customFormat="1" ht="13.5" hidden="1">
      <c r="B79" s="71" t="s">
        <v>56</v>
      </c>
      <c r="C79" s="96"/>
      <c r="D79" s="95"/>
      <c r="E79" s="71"/>
      <c r="F79" s="71"/>
      <c r="J79" s="75"/>
      <c r="K79" s="75"/>
    </row>
    <row r="80" spans="2:11" s="17" customFormat="1" ht="13.5" hidden="1">
      <c r="B80" s="71"/>
      <c r="C80" s="94"/>
      <c r="E80" s="71"/>
      <c r="F80" s="71"/>
      <c r="J80" s="75"/>
      <c r="K80" s="75"/>
    </row>
    <row r="81" spans="2:11" s="17" customFormat="1" ht="13.5" hidden="1">
      <c r="B81" s="17" t="s">
        <v>39</v>
      </c>
      <c r="J81" s="75"/>
      <c r="K81" s="75"/>
    </row>
    <row r="82" spans="10:11" s="17" customFormat="1" ht="13.5" hidden="1">
      <c r="J82" s="75"/>
      <c r="K82" s="75"/>
    </row>
    <row r="83" spans="10:11" s="17" customFormat="1" ht="13.5">
      <c r="J83" s="75"/>
      <c r="K83" s="75"/>
    </row>
    <row r="84" spans="10:11" s="17" customFormat="1" ht="13.5">
      <c r="J84" s="75"/>
      <c r="K84" s="75"/>
    </row>
  </sheetData>
  <sheetProtection sheet="1" objects="1" scenarios="1" selectLockedCells="1"/>
  <mergeCells count="7">
    <mergeCell ref="E1:I1"/>
    <mergeCell ref="D4:D5"/>
    <mergeCell ref="A4:A5"/>
    <mergeCell ref="B2:C2"/>
    <mergeCell ref="B3:C3"/>
    <mergeCell ref="E4:F4"/>
    <mergeCell ref="G2:I2"/>
  </mergeCells>
  <dataValidations count="6">
    <dataValidation type="list" allowBlank="1" showErrorMessage="1" error="エントリーの場合は○をリストから選択してください。" sqref="G6:I55">
      <formula1>$J$3</formula1>
    </dataValidation>
    <dataValidation type="whole" operator="greaterThan" allowBlank="1" showInputMessage="1" showErrorMessage="1" imeMode="off" sqref="D6:D55">
      <formula1>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F7:F55">
      <formula1>100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F6">
      <formula1>100</formula1>
      <formula2>600000</formula2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G5:I5">
      <formula1>4000</formula1>
      <formula2>12000</formula2>
    </dataValidation>
    <dataValidation type="list" allowBlank="1" showErrorMessage="1" imeMode="off" sqref="E6:E55">
      <formula1>IF(D6=4,$B$59:$B$63,IF(D6=5,$B$66:$B$71,IF(D6=6,$B$74:$B$79,$B$81)))</formula1>
    </dataValidation>
  </dataValidations>
  <printOptions/>
  <pageMargins left="0.83" right="0.19" top="0.58" bottom="0.33" header="0.41" footer="0.512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shogaku</cp:lastModifiedBy>
  <cp:lastPrinted>2007-08-25T02:31:30Z</cp:lastPrinted>
  <dcterms:created xsi:type="dcterms:W3CDTF">2002-06-02T12:37:11Z</dcterms:created>
  <dcterms:modified xsi:type="dcterms:W3CDTF">2018-08-28T15:09:14Z</dcterms:modified>
  <cp:category/>
  <cp:version/>
  <cp:contentType/>
  <cp:contentStatus/>
</cp:coreProperties>
</file>